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3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5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6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7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drawings/drawing8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drawings/drawing9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drawings/drawing10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drawings/drawing12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drawings/drawing13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drawings/drawing14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drawings/drawing15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drawings/drawing16.xml" ContentType="application/vnd.openxmlformats-officedocument.drawing+xml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drawings/drawing17.xml" ContentType="application/vnd.openxmlformats-officedocument.drawing+xml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drawings/drawing18.xml" ContentType="application/vnd.openxmlformats-officedocument.drawing+xml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drawings/drawing19.xml" ContentType="application/vnd.openxmlformats-officedocument.drawing+xml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drawings/drawing20.xml" ContentType="application/vnd.openxmlformats-officedocument.drawing+xml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CONSTRUCTION\General Services\9808 -AV Install @ Libbie Mill\FINAL\"/>
    </mc:Choice>
  </mc:AlternateContent>
  <bookViews>
    <workbookView xWindow="0" yWindow="0" windowWidth="28800" windowHeight="12435" tabRatio="841" firstSheet="7" activeTab="8"/>
  </bookViews>
  <sheets>
    <sheet name="Support Summary-Data" sheetId="38" state="veryHidden" r:id="rId1"/>
    <sheet name="Template AV" sheetId="28" state="veryHidden" r:id="rId2"/>
    <sheet name="Template IT_NO" sheetId="49" state="veryHidden" r:id="rId3"/>
    <sheet name="Template IT_NE" sheetId="48" state="veryHidden" r:id="rId4"/>
    <sheet name="Template IT_Misc" sheetId="47" state="veryHidden" r:id="rId5"/>
    <sheet name="Template IT_MDF" sheetId="33" state="veryHidden" r:id="rId6"/>
    <sheet name="Template SEC" sheetId="34" state="veryHidden" r:id="rId7"/>
    <sheet name="100 Vestibule" sheetId="51" r:id="rId8"/>
    <sheet name="101 Common" sheetId="54" r:id="rId9"/>
    <sheet name="102 Cafe" sheetId="52" r:id="rId10"/>
    <sheet name="106 Meeting" sheetId="53" r:id="rId11"/>
    <sheet name="126 Staff" sheetId="57" r:id="rId12"/>
    <sheet name="129 Crafts" sheetId="56" r:id="rId13"/>
    <sheet name="130 Childrens" sheetId="55" r:id="rId14"/>
    <sheet name="200 Teens" sheetId="65" r:id="rId15"/>
    <sheet name="201 Teen" sheetId="58" r:id="rId16"/>
    <sheet name="202 Teen" sheetId="59" r:id="rId17"/>
    <sheet name="209 Conf" sheetId="60" r:id="rId18"/>
    <sheet name="215 Study" sheetId="61" r:id="rId19"/>
    <sheet name="218 Study" sheetId="62" r:id="rId20"/>
    <sheet name="219 Digital" sheetId="63" r:id="rId21"/>
    <sheet name="221 Adult" sheetId="64" r:id="rId22"/>
    <sheet name="Building Wide" sheetId="66" r:id="rId23"/>
    <sheet name="Sheet1" sheetId="67" r:id="rId24"/>
  </sheets>
  <definedNames>
    <definedName name="AnticipatedEquipmentDiscount">#REF!</definedName>
    <definedName name="Client">#REF!</definedName>
    <definedName name="Col_ID" localSheetId="7">'100 Vestibule'!$A:$A</definedName>
    <definedName name="Col_ID" localSheetId="8">'101 Common'!$A:$A</definedName>
    <definedName name="Col_ID" localSheetId="9">'102 Cafe'!$A:$A</definedName>
    <definedName name="Col_ID" localSheetId="10">'106 Meeting'!$A:$A</definedName>
    <definedName name="Col_ID" localSheetId="11">'126 Staff'!$A:$A</definedName>
    <definedName name="Col_ID" localSheetId="12">'129 Crafts'!$A:$A</definedName>
    <definedName name="Col_ID" localSheetId="13">'130 Childrens'!$A:$A</definedName>
    <definedName name="Col_ID" localSheetId="14">'200 Teens'!$A:$A</definedName>
    <definedName name="Col_ID" localSheetId="15">'201 Teen'!$A:$A</definedName>
    <definedName name="Col_ID" localSheetId="16">'202 Teen'!$A:$A</definedName>
    <definedName name="Col_ID" localSheetId="17">'209 Conf'!$A:$A</definedName>
    <definedName name="Col_ID" localSheetId="18">'215 Study'!$A:$A</definedName>
    <definedName name="Col_ID" localSheetId="19">'218 Study'!$A:$A</definedName>
    <definedName name="Col_ID" localSheetId="20">'219 Digital'!$A:$A</definedName>
    <definedName name="Col_ID" localSheetId="21">'221 Adult'!$A:$A</definedName>
    <definedName name="Col_ID" localSheetId="22">'Building Wide'!$A:$A</definedName>
    <definedName name="Col_ID">'Template AV'!$D:$D</definedName>
    <definedName name="Contingency">#REF!</definedName>
    <definedName name="Documentation" localSheetId="7">#REF!</definedName>
    <definedName name="Documentation" localSheetId="8">#REF!</definedName>
    <definedName name="Documentation" localSheetId="9">#REF!</definedName>
    <definedName name="Documentation" localSheetId="10">#REF!</definedName>
    <definedName name="Documentation" localSheetId="11">#REF!</definedName>
    <definedName name="Documentation" localSheetId="12">#REF!</definedName>
    <definedName name="Documentation" localSheetId="13">#REF!</definedName>
    <definedName name="Documentation" localSheetId="14">#REF!</definedName>
    <definedName name="Documentation" localSheetId="15">#REF!</definedName>
    <definedName name="Documentation" localSheetId="16">#REF!</definedName>
    <definedName name="Documentation" localSheetId="17">#REF!</definedName>
    <definedName name="Documentation" localSheetId="18">#REF!</definedName>
    <definedName name="Documentation" localSheetId="19">#REF!</definedName>
    <definedName name="Documentation" localSheetId="20">#REF!</definedName>
    <definedName name="Documentation" localSheetId="21">#REF!</definedName>
    <definedName name="Documentation" localSheetId="22">#REF!</definedName>
    <definedName name="Documentation">#REF!</definedName>
    <definedName name="ElecSub_AV">#REF!</definedName>
    <definedName name="ExchangeRate">#REF!</definedName>
    <definedName name="Freight">#REF!</definedName>
    <definedName name="HeaderLastLine" localSheetId="7">'100 Vestibule'!$11:$11</definedName>
    <definedName name="HeaderLastLine" localSheetId="8">'101 Common'!$10:$10</definedName>
    <definedName name="HeaderLastLine" localSheetId="9">'102 Cafe'!$10:$10</definedName>
    <definedName name="HeaderLastLine" localSheetId="10">'106 Meeting'!$9:$9</definedName>
    <definedName name="HeaderLastLine" localSheetId="11">'126 Staff'!$9:$9</definedName>
    <definedName name="HeaderLastLine" localSheetId="12">'129 Crafts'!$9:$9</definedName>
    <definedName name="HeaderLastLine" localSheetId="13">'130 Childrens'!$9:$9</definedName>
    <definedName name="HeaderLastLine" localSheetId="14">'200 Teens'!$10:$10</definedName>
    <definedName name="HeaderLastLine" localSheetId="15">'201 Teen'!$9:$9</definedName>
    <definedName name="HeaderLastLine" localSheetId="16">'202 Teen'!$9:$9</definedName>
    <definedName name="HeaderLastLine" localSheetId="17">'209 Conf'!$9:$9</definedName>
    <definedName name="HeaderLastLine" localSheetId="18">'215 Study'!$9:$9</definedName>
    <definedName name="HeaderLastLine" localSheetId="19">'218 Study'!$10:$10</definedName>
    <definedName name="HeaderLastLine" localSheetId="20">'219 Digital'!$9:$9</definedName>
    <definedName name="HeaderLastLine" localSheetId="21">'221 Adult'!$9:$9</definedName>
    <definedName name="HeaderLastLine" localSheetId="22">'Building Wide'!$9:$9</definedName>
    <definedName name="HeaderLastLine">'Template AV'!$9:$9</definedName>
    <definedName name="Install">#REF!</definedName>
    <definedName name="INSTALLATION_PERCENTAGE">#REF!</definedName>
    <definedName name="Labor" localSheetId="7">#REF!</definedName>
    <definedName name="Labor" localSheetId="8">#REF!</definedName>
    <definedName name="Labor" localSheetId="9">#REF!</definedName>
    <definedName name="Labor" localSheetId="10">#REF!</definedName>
    <definedName name="Labor" localSheetId="11">#REF!</definedName>
    <definedName name="Labor" localSheetId="12">#REF!</definedName>
    <definedName name="Labor" localSheetId="13">#REF!</definedName>
    <definedName name="Labor" localSheetId="14">#REF!</definedName>
    <definedName name="Labor" localSheetId="15">#REF!</definedName>
    <definedName name="Labor" localSheetId="16">#REF!</definedName>
    <definedName name="Labor" localSheetId="17">#REF!</definedName>
    <definedName name="Labor" localSheetId="18">#REF!</definedName>
    <definedName name="Labor" localSheetId="19">#REF!</definedName>
    <definedName name="Labor" localSheetId="20">#REF!</definedName>
    <definedName name="Labor" localSheetId="21">#REF!</definedName>
    <definedName name="Labor" localSheetId="22">#REF!</definedName>
    <definedName name="Labor">#REF!</definedName>
    <definedName name="LastLine" localSheetId="7">'100 Vestibule'!#REF!</definedName>
    <definedName name="LastLine" localSheetId="8">'101 Common'!#REF!</definedName>
    <definedName name="LastLine" localSheetId="9">'102 Cafe'!#REF!</definedName>
    <definedName name="LastLine" localSheetId="10">'106 Meeting'!#REF!</definedName>
    <definedName name="LastLine" localSheetId="11">'126 Staff'!#REF!</definedName>
    <definedName name="LastLine" localSheetId="12">'129 Crafts'!#REF!</definedName>
    <definedName name="LastLine" localSheetId="13">'130 Childrens'!#REF!</definedName>
    <definedName name="LastLine" localSheetId="14">'200 Teens'!#REF!</definedName>
    <definedName name="LastLine" localSheetId="15">'201 Teen'!#REF!</definedName>
    <definedName name="LastLine" localSheetId="16">'202 Teen'!#REF!</definedName>
    <definedName name="LastLine" localSheetId="17">'209 Conf'!#REF!</definedName>
    <definedName name="LastLine" localSheetId="18">'215 Study'!#REF!</definedName>
    <definedName name="LastLine" localSheetId="19">'218 Study'!#REF!</definedName>
    <definedName name="LastLine" localSheetId="20">'219 Digital'!#REF!</definedName>
    <definedName name="LastLine" localSheetId="21">'221 Adult'!#REF!</definedName>
    <definedName name="LastLine" localSheetId="22">'Building Wide'!#REF!</definedName>
    <definedName name="LastLine">'Template AV'!$246:$246</definedName>
    <definedName name="LastLineFormat" localSheetId="7">'100 Vestibule'!#REF!</definedName>
    <definedName name="LastLineFormat" localSheetId="8">'101 Common'!#REF!</definedName>
    <definedName name="LastLineFormat" localSheetId="9">'102 Cafe'!#REF!</definedName>
    <definedName name="LastLineFormat" localSheetId="10">'106 Meeting'!#REF!</definedName>
    <definedName name="LastLineFormat" localSheetId="11">'126 Staff'!#REF!</definedName>
    <definedName name="LastLineFormat" localSheetId="12">'129 Crafts'!#REF!</definedName>
    <definedName name="LastLineFormat" localSheetId="13">'130 Childrens'!#REF!</definedName>
    <definedName name="LastLineFormat" localSheetId="14">'200 Teens'!#REF!</definedName>
    <definedName name="LastLineFormat" localSheetId="15">'201 Teen'!#REF!</definedName>
    <definedName name="LastLineFormat" localSheetId="16">'202 Teen'!#REF!</definedName>
    <definedName name="LastLineFormat" localSheetId="17">'209 Conf'!#REF!</definedName>
    <definedName name="LastLineFormat" localSheetId="18">'215 Study'!#REF!</definedName>
    <definedName name="LastLineFormat" localSheetId="19">'218 Study'!#REF!</definedName>
    <definedName name="LastLineFormat" localSheetId="20">'219 Digital'!#REF!</definedName>
    <definedName name="LastLineFormat" localSheetId="21">'221 Adult'!#REF!</definedName>
    <definedName name="LastLineFormat" localSheetId="22">'Building Wide'!#REF!</definedName>
    <definedName name="LastLineFormat">'Template AV'!$249:$249</definedName>
    <definedName name="Phase">#REF!</definedName>
    <definedName name="_xlnm.Print_Area" localSheetId="7">'100 Vestibule'!$A$2:$G$107</definedName>
    <definedName name="_xlnm.Print_Area" localSheetId="8">'101 Common'!$A$1:$G$106</definedName>
    <definedName name="_xlnm.Print_Area" localSheetId="9">'102 Cafe'!$A$1:$G$36</definedName>
    <definedName name="_xlnm.Print_Area" localSheetId="10">'106 Meeting'!$A$1:$G$76</definedName>
    <definedName name="_xlnm.Print_Area" localSheetId="11">'126 Staff'!$A$1:$G$36</definedName>
    <definedName name="_xlnm.Print_Area" localSheetId="12">'129 Crafts'!$A$1:$G$50</definedName>
    <definedName name="_xlnm.Print_Area" localSheetId="13">'130 Childrens'!$A$1:$N$35</definedName>
    <definedName name="_xlnm.Print_Area" localSheetId="14">'200 Teens'!$A$1:$G$44</definedName>
    <definedName name="_xlnm.Print_Area" localSheetId="15">'201 Teen'!$A$1:$G$36</definedName>
    <definedName name="_xlnm.Print_Area" localSheetId="16">'202 Teen'!$A$1:$G$41</definedName>
    <definedName name="_xlnm.Print_Area" localSheetId="17">'209 Conf'!$A$1:$G$51</definedName>
    <definedName name="_xlnm.Print_Area" localSheetId="18">'215 Study'!$A$1:$G$36</definedName>
    <definedName name="_xlnm.Print_Area" localSheetId="19">'218 Study'!$A$1:$G$42</definedName>
    <definedName name="_xlnm.Print_Area" localSheetId="20">'219 Digital'!$A$1:$G$54</definedName>
    <definedName name="_xlnm.Print_Area" localSheetId="21">'221 Adult'!$A$1:$G$35</definedName>
    <definedName name="_xlnm.Print_Area" localSheetId="22">'Building Wide'!$A$1:$G$44</definedName>
    <definedName name="_xlnm.Print_Area" localSheetId="1">'Template AV'!$D$1:$L$246</definedName>
    <definedName name="_xlnm.Print_Area" localSheetId="5">'Template IT_MDF'!$D$1:$L$117</definedName>
    <definedName name="_xlnm.Print_Area" localSheetId="4">'Template IT_Misc'!$D$1:$L$118</definedName>
    <definedName name="_xlnm.Print_Area" localSheetId="3">'Template IT_NE'!$D$1:$L$48</definedName>
    <definedName name="_xlnm.Print_Area" localSheetId="2">'Template IT_NO'!$D$1:$M$63</definedName>
    <definedName name="_xlnm.Print_Area" localSheetId="6">'Template SEC'!$D$1:$L$118</definedName>
    <definedName name="_xlnm.Print_Titles" localSheetId="7">'100 Vestibule'!$3:$11</definedName>
    <definedName name="_xlnm.Print_Titles" localSheetId="8">'101 Common'!$2:$10</definedName>
    <definedName name="_xlnm.Print_Titles" localSheetId="9">'102 Cafe'!$2:$10</definedName>
    <definedName name="_xlnm.Print_Titles" localSheetId="10">'106 Meeting'!$2:$9</definedName>
    <definedName name="_xlnm.Print_Titles" localSheetId="11">'126 Staff'!$2:$9</definedName>
    <definedName name="_xlnm.Print_Titles" localSheetId="12">'129 Crafts'!$2:$9</definedName>
    <definedName name="_xlnm.Print_Titles" localSheetId="13">'130 Childrens'!$2:$9</definedName>
    <definedName name="_xlnm.Print_Titles" localSheetId="14">'200 Teens'!$2:$10</definedName>
    <definedName name="_xlnm.Print_Titles" localSheetId="15">'201 Teen'!$2:$9</definedName>
    <definedName name="_xlnm.Print_Titles" localSheetId="16">'202 Teen'!$2:$9</definedName>
    <definedName name="_xlnm.Print_Titles" localSheetId="17">'209 Conf'!$2:$9</definedName>
    <definedName name="_xlnm.Print_Titles" localSheetId="18">'215 Study'!$2:$9</definedName>
    <definedName name="_xlnm.Print_Titles" localSheetId="19">'218 Study'!$2:$10</definedName>
    <definedName name="_xlnm.Print_Titles" localSheetId="20">'219 Digital'!$2:$9</definedName>
    <definedName name="_xlnm.Print_Titles" localSheetId="21">'221 Adult'!$2:$9</definedName>
    <definedName name="_xlnm.Print_Titles" localSheetId="22">'Building Wide'!$2:$9</definedName>
    <definedName name="_xlnm.Print_Titles" localSheetId="1">'Template AV'!$1:$9</definedName>
    <definedName name="_xlnm.Print_Titles" localSheetId="5">'Template IT_MDF'!$1:$9</definedName>
    <definedName name="_xlnm.Print_Titles" localSheetId="4">'Template IT_Misc'!$1:$9</definedName>
    <definedName name="_xlnm.Print_Titles" localSheetId="3">'Template IT_NE'!$1:$10</definedName>
    <definedName name="_xlnm.Print_Titles" localSheetId="2">'Template IT_NO'!$1:$11</definedName>
    <definedName name="_xlnm.Print_Titles" localSheetId="6">'Template SEC'!$1:$9</definedName>
    <definedName name="Program" localSheetId="7">#REF!</definedName>
    <definedName name="Program" localSheetId="8">#REF!</definedName>
    <definedName name="Program" localSheetId="9">#REF!</definedName>
    <definedName name="Program" localSheetId="10">#REF!</definedName>
    <definedName name="Program" localSheetId="11">#REF!</definedName>
    <definedName name="Program" localSheetId="12">#REF!</definedName>
    <definedName name="Program" localSheetId="13">#REF!</definedName>
    <definedName name="Program" localSheetId="14">#REF!</definedName>
    <definedName name="Program" localSheetId="15">#REF!</definedName>
    <definedName name="Program" localSheetId="16">#REF!</definedName>
    <definedName name="Program" localSheetId="17">#REF!</definedName>
    <definedName name="Program" localSheetId="18">#REF!</definedName>
    <definedName name="Program" localSheetId="19">#REF!</definedName>
    <definedName name="Program" localSheetId="20">#REF!</definedName>
    <definedName name="Program" localSheetId="21">#REF!</definedName>
    <definedName name="Program" localSheetId="22">#REF!</definedName>
    <definedName name="Program">#REF!</definedName>
    <definedName name="Program_Percentage">#REF!</definedName>
    <definedName name="Project">#REF!</definedName>
    <definedName name="Report">#REF!</definedName>
    <definedName name="Subcontractor" localSheetId="7">#REF!</definedName>
    <definedName name="Subcontractor" localSheetId="8">#REF!</definedName>
    <definedName name="Subcontractor" localSheetId="9">#REF!</definedName>
    <definedName name="Subcontractor" localSheetId="10">#REF!</definedName>
    <definedName name="Subcontractor" localSheetId="11">#REF!</definedName>
    <definedName name="Subcontractor" localSheetId="12">#REF!</definedName>
    <definedName name="Subcontractor" localSheetId="13">#REF!</definedName>
    <definedName name="Subcontractor" localSheetId="14">#REF!</definedName>
    <definedName name="Subcontractor" localSheetId="15">#REF!</definedName>
    <definedName name="Subcontractor" localSheetId="16">#REF!</definedName>
    <definedName name="Subcontractor" localSheetId="17">#REF!</definedName>
    <definedName name="Subcontractor" localSheetId="18">#REF!</definedName>
    <definedName name="Subcontractor" localSheetId="19">#REF!</definedName>
    <definedName name="Subcontractor" localSheetId="20">#REF!</definedName>
    <definedName name="Subcontractor" localSheetId="21">#REF!</definedName>
    <definedName name="Subcontractor" localSheetId="22">#REF!</definedName>
    <definedName name="Subcontractor">#REF!</definedName>
    <definedName name="Summary_End_AV">#REF!</definedName>
    <definedName name="Summary_End_IT">#REF!</definedName>
    <definedName name="Summary_End_Sec">#REF!</definedName>
    <definedName name="Support_IT_Section">'Support Summary-Data'!$28:$32</definedName>
    <definedName name="Support_Last_AV_Line">'Support Summary-Data'!$23:$23</definedName>
    <definedName name="Support_Last_IT_Line">'Support Summary-Data'!$32:$32</definedName>
    <definedName name="Support_Last_SE_Line">'Support Summary-Data'!$38:$38</definedName>
    <definedName name="Support_New_AV_Room">'Support Summary-Data'!$18:$18</definedName>
    <definedName name="Support_New_IT_MDF_Room">'Support Summary-Data'!$31:$31</definedName>
    <definedName name="Support_New_IT_Misc_Room">'Support Summary-Data'!$30:$30</definedName>
    <definedName name="Support_New_IT_NE_Room">'Support Summary-Data'!$29:$29</definedName>
    <definedName name="Support_New_IT_NO_Room">'Support Summary-Data'!$28:$28</definedName>
    <definedName name="Support_New_Sec_Room">'Support Summary-Data'!$37:$37</definedName>
    <definedName name="Support_SE_Section">'Support Summary-Data'!$37:$38</definedName>
    <definedName name="Taxes">#REF!</definedName>
    <definedName name="Template_AV" localSheetId="7">'100 Vestibule'!$1:$1048576</definedName>
    <definedName name="Template_AV" localSheetId="8">'101 Common'!$1:$1048576</definedName>
    <definedName name="Template_AV" localSheetId="9">'102 Cafe'!$1:$1048576</definedName>
    <definedName name="Template_AV" localSheetId="10">'106 Meeting'!$1:$1048576</definedName>
    <definedName name="Template_AV" localSheetId="11">'126 Staff'!$1:$1048576</definedName>
    <definedName name="Template_AV" localSheetId="12">'129 Crafts'!$1:$1048576</definedName>
    <definedName name="Template_AV" localSheetId="13">'130 Childrens'!$1:$1048576</definedName>
    <definedName name="Template_AV" localSheetId="14">'200 Teens'!$1:$1048576</definedName>
    <definedName name="Template_AV" localSheetId="15">'201 Teen'!$1:$1048576</definedName>
    <definedName name="Template_AV" localSheetId="16">'202 Teen'!$1:$1048576</definedName>
    <definedName name="Template_AV" localSheetId="17">'209 Conf'!$1:$1048576</definedName>
    <definedName name="Template_AV" localSheetId="18">'215 Study'!$1:$1048576</definedName>
    <definedName name="Template_AV" localSheetId="19">'218 Study'!$1:$1048576</definedName>
    <definedName name="Template_AV" localSheetId="20">'219 Digital'!$1:$1048576</definedName>
    <definedName name="Template_AV" localSheetId="21">'221 Adult'!$1:$1048576</definedName>
    <definedName name="Template_AV" localSheetId="22">'Building Wide'!$1:$1048576</definedName>
    <definedName name="Template_AV">'Template AV'!$1:$1048576</definedName>
    <definedName name="Template_IT_MDF">'Template IT_MDF'!$1:$1048576</definedName>
    <definedName name="Template_IT_Misc">'Template IT_Misc'!$1:$1048576</definedName>
    <definedName name="Template_IT_NE">'Template IT_NE'!$1:$1048576</definedName>
    <definedName name="Template_IT_NO">'Template IT_NO'!$1:$1048576</definedName>
    <definedName name="Template_SEC">'Template SEC'!$1:$1048576</definedName>
    <definedName name="Training" localSheetId="7">#REF!</definedName>
    <definedName name="Training" localSheetId="8">#REF!</definedName>
    <definedName name="Training" localSheetId="9">#REF!</definedName>
    <definedName name="Training" localSheetId="10">#REF!</definedName>
    <definedName name="Training" localSheetId="11">#REF!</definedName>
    <definedName name="Training" localSheetId="12">#REF!</definedName>
    <definedName name="Training" localSheetId="13">#REF!</definedName>
    <definedName name="Training" localSheetId="14">#REF!</definedName>
    <definedName name="Training" localSheetId="15">#REF!</definedName>
    <definedName name="Training" localSheetId="16">#REF!</definedName>
    <definedName name="Training" localSheetId="17">#REF!</definedName>
    <definedName name="Training" localSheetId="18">#REF!</definedName>
    <definedName name="Training" localSheetId="19">#REF!</definedName>
    <definedName name="Training" localSheetId="20">#REF!</definedName>
    <definedName name="Training" localSheetId="21">#REF!</definedName>
    <definedName name="Training" localSheetId="22">#REF!</definedName>
    <definedName name="Training">#REF!</definedName>
    <definedName name="Z_2B0D0082_0D20_4A2C_926D_637157AC9557_.wvu.PrintArea" localSheetId="7" hidden="1">'100 Vestibule'!$A$3:$G$107</definedName>
    <definedName name="Z_2B0D0082_0D20_4A2C_926D_637157AC9557_.wvu.PrintArea" localSheetId="8" hidden="1">'101 Common'!$A$2:$G$99</definedName>
    <definedName name="Z_2B0D0082_0D20_4A2C_926D_637157AC9557_.wvu.PrintArea" localSheetId="9" hidden="1">'102 Cafe'!$A$2:$G$29</definedName>
    <definedName name="Z_2B0D0082_0D20_4A2C_926D_637157AC9557_.wvu.PrintArea" localSheetId="10" hidden="1">'106 Meeting'!$A$2:$G$69</definedName>
    <definedName name="Z_2B0D0082_0D20_4A2C_926D_637157AC9557_.wvu.PrintArea" localSheetId="11" hidden="1">'126 Staff'!$A$2:$G$27</definedName>
    <definedName name="Z_2B0D0082_0D20_4A2C_926D_637157AC9557_.wvu.PrintArea" localSheetId="12" hidden="1">'129 Crafts'!$A$2:$G$43</definedName>
    <definedName name="Z_2B0D0082_0D20_4A2C_926D_637157AC9557_.wvu.PrintArea" localSheetId="13" hidden="1">'130 Childrens'!$A$2:$G$26</definedName>
    <definedName name="Z_2B0D0082_0D20_4A2C_926D_637157AC9557_.wvu.PrintArea" localSheetId="14" hidden="1">'200 Teens'!$A$2:$G$35</definedName>
    <definedName name="Z_2B0D0082_0D20_4A2C_926D_637157AC9557_.wvu.PrintArea" localSheetId="15" hidden="1">'201 Teen'!$A$2:$G$27</definedName>
    <definedName name="Z_2B0D0082_0D20_4A2C_926D_637157AC9557_.wvu.PrintArea" localSheetId="16" hidden="1">'202 Teen'!$A$2:$G$32</definedName>
    <definedName name="Z_2B0D0082_0D20_4A2C_926D_637157AC9557_.wvu.PrintArea" localSheetId="17" hidden="1">'209 Conf'!$A$2:$G$43</definedName>
    <definedName name="Z_2B0D0082_0D20_4A2C_926D_637157AC9557_.wvu.PrintArea" localSheetId="18" hidden="1">'215 Study'!$A$2:$G$27</definedName>
    <definedName name="Z_2B0D0082_0D20_4A2C_926D_637157AC9557_.wvu.PrintArea" localSheetId="19" hidden="1">'218 Study'!$A$2:$G$33</definedName>
    <definedName name="Z_2B0D0082_0D20_4A2C_926D_637157AC9557_.wvu.PrintArea" localSheetId="20" hidden="1">'219 Digital'!$A$2:$G$43</definedName>
    <definedName name="Z_2B0D0082_0D20_4A2C_926D_637157AC9557_.wvu.PrintArea" localSheetId="21" hidden="1">'221 Adult'!$A$2:$G$26</definedName>
    <definedName name="Z_2B0D0082_0D20_4A2C_926D_637157AC9557_.wvu.PrintArea" localSheetId="22" hidden="1">'Building Wide'!$A$2:$G$43</definedName>
    <definedName name="Z_2B0D0082_0D20_4A2C_926D_637157AC9557_.wvu.PrintArea" localSheetId="1" hidden="1">'Template AV'!$D$1:$K$246</definedName>
    <definedName name="Z_2B0D0082_0D20_4A2C_926D_637157AC9557_.wvu.PrintArea" localSheetId="5" hidden="1">'Template IT_MDF'!$D$1:$K$117</definedName>
    <definedName name="Z_2B0D0082_0D20_4A2C_926D_637157AC9557_.wvu.PrintArea" localSheetId="4" hidden="1">'Template IT_Misc'!$D$1:$K$118</definedName>
    <definedName name="Z_2B0D0082_0D20_4A2C_926D_637157AC9557_.wvu.PrintArea" localSheetId="3" hidden="1">'Template IT_NE'!$D$1:$L$48</definedName>
    <definedName name="Z_2B0D0082_0D20_4A2C_926D_637157AC9557_.wvu.PrintArea" localSheetId="2" hidden="1">'Template IT_NO'!$D$1:$M$63</definedName>
    <definedName name="Z_2B0D0082_0D20_4A2C_926D_637157AC9557_.wvu.PrintArea" localSheetId="6" hidden="1">'Template SEC'!$D$1:$K$118</definedName>
    <definedName name="Z_2B0D0082_0D20_4A2C_926D_637157AC9557_.wvu.PrintTitles" localSheetId="7" hidden="1">'100 Vestibule'!$3:$11</definedName>
    <definedName name="Z_2B0D0082_0D20_4A2C_926D_637157AC9557_.wvu.PrintTitles" localSheetId="8" hidden="1">'101 Common'!$2:$10</definedName>
    <definedName name="Z_2B0D0082_0D20_4A2C_926D_637157AC9557_.wvu.PrintTitles" localSheetId="9" hidden="1">'102 Cafe'!$2:$10</definedName>
    <definedName name="Z_2B0D0082_0D20_4A2C_926D_637157AC9557_.wvu.PrintTitles" localSheetId="10" hidden="1">'106 Meeting'!$2:$9</definedName>
    <definedName name="Z_2B0D0082_0D20_4A2C_926D_637157AC9557_.wvu.PrintTitles" localSheetId="11" hidden="1">'126 Staff'!$2:$9</definedName>
    <definedName name="Z_2B0D0082_0D20_4A2C_926D_637157AC9557_.wvu.PrintTitles" localSheetId="12" hidden="1">'129 Crafts'!$2:$9</definedName>
    <definedName name="Z_2B0D0082_0D20_4A2C_926D_637157AC9557_.wvu.PrintTitles" localSheetId="13" hidden="1">'130 Childrens'!$2:$9</definedName>
    <definedName name="Z_2B0D0082_0D20_4A2C_926D_637157AC9557_.wvu.PrintTitles" localSheetId="14" hidden="1">'200 Teens'!$2:$10</definedName>
    <definedName name="Z_2B0D0082_0D20_4A2C_926D_637157AC9557_.wvu.PrintTitles" localSheetId="15" hidden="1">'201 Teen'!$2:$9</definedName>
    <definedName name="Z_2B0D0082_0D20_4A2C_926D_637157AC9557_.wvu.PrintTitles" localSheetId="16" hidden="1">'202 Teen'!$2:$9</definedName>
    <definedName name="Z_2B0D0082_0D20_4A2C_926D_637157AC9557_.wvu.PrintTitles" localSheetId="17" hidden="1">'209 Conf'!$2:$9</definedName>
    <definedName name="Z_2B0D0082_0D20_4A2C_926D_637157AC9557_.wvu.PrintTitles" localSheetId="18" hidden="1">'215 Study'!$2:$9</definedName>
    <definedName name="Z_2B0D0082_0D20_4A2C_926D_637157AC9557_.wvu.PrintTitles" localSheetId="19" hidden="1">'218 Study'!$2:$10</definedName>
    <definedName name="Z_2B0D0082_0D20_4A2C_926D_637157AC9557_.wvu.PrintTitles" localSheetId="20" hidden="1">'219 Digital'!$2:$9</definedName>
    <definedName name="Z_2B0D0082_0D20_4A2C_926D_637157AC9557_.wvu.PrintTitles" localSheetId="21" hidden="1">'221 Adult'!$2:$9</definedName>
    <definedName name="Z_2B0D0082_0D20_4A2C_926D_637157AC9557_.wvu.PrintTitles" localSheetId="22" hidden="1">'Building Wide'!$2:$9</definedName>
    <definedName name="Z_2B0D0082_0D20_4A2C_926D_637157AC9557_.wvu.PrintTitles" localSheetId="1" hidden="1">'Template AV'!$1:$9</definedName>
    <definedName name="Z_2B0D0082_0D20_4A2C_926D_637157AC9557_.wvu.PrintTitles" localSheetId="5" hidden="1">'Template IT_MDF'!$1:$9</definedName>
    <definedName name="Z_2B0D0082_0D20_4A2C_926D_637157AC9557_.wvu.PrintTitles" localSheetId="4" hidden="1">'Template IT_Misc'!$1:$9</definedName>
    <definedName name="Z_2B0D0082_0D20_4A2C_926D_637157AC9557_.wvu.PrintTitles" localSheetId="3" hidden="1">'Template IT_NE'!$1:$10</definedName>
    <definedName name="Z_2B0D0082_0D20_4A2C_926D_637157AC9557_.wvu.PrintTitles" localSheetId="2" hidden="1">'Template IT_NO'!$1:$11</definedName>
    <definedName name="Z_2B0D0082_0D20_4A2C_926D_637157AC9557_.wvu.PrintTitles" localSheetId="6" hidden="1">'Template SEC'!$1:$9</definedName>
    <definedName name="Z_4EECBBA4_BB24_4AE4_AAF8_A52C685C5932_.wvu.PrintArea" localSheetId="7" hidden="1">'100 Vestibule'!$A$3:$G$107</definedName>
    <definedName name="Z_4EECBBA4_BB24_4AE4_AAF8_A52C685C5932_.wvu.PrintArea" localSheetId="8" hidden="1">'101 Common'!$A$2:$G$99</definedName>
    <definedName name="Z_4EECBBA4_BB24_4AE4_AAF8_A52C685C5932_.wvu.PrintArea" localSheetId="9" hidden="1">'102 Cafe'!$A$2:$G$29</definedName>
    <definedName name="Z_4EECBBA4_BB24_4AE4_AAF8_A52C685C5932_.wvu.PrintArea" localSheetId="10" hidden="1">'106 Meeting'!$A$2:$G$69</definedName>
    <definedName name="Z_4EECBBA4_BB24_4AE4_AAF8_A52C685C5932_.wvu.PrintArea" localSheetId="11" hidden="1">'126 Staff'!$A$2:$G$27</definedName>
    <definedName name="Z_4EECBBA4_BB24_4AE4_AAF8_A52C685C5932_.wvu.PrintArea" localSheetId="12" hidden="1">'129 Crafts'!$A$2:$G$43</definedName>
    <definedName name="Z_4EECBBA4_BB24_4AE4_AAF8_A52C685C5932_.wvu.PrintArea" localSheetId="13" hidden="1">'130 Childrens'!$A$2:$G$26</definedName>
    <definedName name="Z_4EECBBA4_BB24_4AE4_AAF8_A52C685C5932_.wvu.PrintArea" localSheetId="14" hidden="1">'200 Teens'!$A$2:$G$35</definedName>
    <definedName name="Z_4EECBBA4_BB24_4AE4_AAF8_A52C685C5932_.wvu.PrintArea" localSheetId="15" hidden="1">'201 Teen'!$A$2:$G$27</definedName>
    <definedName name="Z_4EECBBA4_BB24_4AE4_AAF8_A52C685C5932_.wvu.PrintArea" localSheetId="16" hidden="1">'202 Teen'!$A$2:$G$32</definedName>
    <definedName name="Z_4EECBBA4_BB24_4AE4_AAF8_A52C685C5932_.wvu.PrintArea" localSheetId="17" hidden="1">'209 Conf'!$A$2:$G$43</definedName>
    <definedName name="Z_4EECBBA4_BB24_4AE4_AAF8_A52C685C5932_.wvu.PrintArea" localSheetId="18" hidden="1">'215 Study'!$A$2:$G$27</definedName>
    <definedName name="Z_4EECBBA4_BB24_4AE4_AAF8_A52C685C5932_.wvu.PrintArea" localSheetId="19" hidden="1">'218 Study'!$A$2:$G$33</definedName>
    <definedName name="Z_4EECBBA4_BB24_4AE4_AAF8_A52C685C5932_.wvu.PrintArea" localSheetId="20" hidden="1">'219 Digital'!$A$2:$G$43</definedName>
    <definedName name="Z_4EECBBA4_BB24_4AE4_AAF8_A52C685C5932_.wvu.PrintArea" localSheetId="21" hidden="1">'221 Adult'!$A$2:$G$26</definedName>
    <definedName name="Z_4EECBBA4_BB24_4AE4_AAF8_A52C685C5932_.wvu.PrintArea" localSheetId="22" hidden="1">'Building Wide'!$A$2:$G$43</definedName>
    <definedName name="Z_4EECBBA4_BB24_4AE4_AAF8_A52C685C5932_.wvu.PrintArea" localSheetId="1" hidden="1">'Template AV'!$D$1:$K$246</definedName>
    <definedName name="Z_4EECBBA4_BB24_4AE4_AAF8_A52C685C5932_.wvu.PrintArea" localSheetId="5" hidden="1">'Template IT_MDF'!$D$1:$K$117</definedName>
    <definedName name="Z_4EECBBA4_BB24_4AE4_AAF8_A52C685C5932_.wvu.PrintArea" localSheetId="4" hidden="1">'Template IT_Misc'!$D$1:$K$118</definedName>
    <definedName name="Z_4EECBBA4_BB24_4AE4_AAF8_A52C685C5932_.wvu.PrintArea" localSheetId="3" hidden="1">'Template IT_NE'!$D$1:$L$48</definedName>
    <definedName name="Z_4EECBBA4_BB24_4AE4_AAF8_A52C685C5932_.wvu.PrintArea" localSheetId="2" hidden="1">'Template IT_NO'!$D$1:$M$63</definedName>
    <definedName name="Z_4EECBBA4_BB24_4AE4_AAF8_A52C685C5932_.wvu.PrintArea" localSheetId="6" hidden="1">'Template SEC'!$D$1:$K$118</definedName>
    <definedName name="Z_4EECBBA4_BB24_4AE4_AAF8_A52C685C5932_.wvu.PrintTitles" localSheetId="7" hidden="1">'100 Vestibule'!$3:$11</definedName>
    <definedName name="Z_4EECBBA4_BB24_4AE4_AAF8_A52C685C5932_.wvu.PrintTitles" localSheetId="8" hidden="1">'101 Common'!$2:$10</definedName>
    <definedName name="Z_4EECBBA4_BB24_4AE4_AAF8_A52C685C5932_.wvu.PrintTitles" localSheetId="9" hidden="1">'102 Cafe'!$2:$10</definedName>
    <definedName name="Z_4EECBBA4_BB24_4AE4_AAF8_A52C685C5932_.wvu.PrintTitles" localSheetId="10" hidden="1">'106 Meeting'!$2:$9</definedName>
    <definedName name="Z_4EECBBA4_BB24_4AE4_AAF8_A52C685C5932_.wvu.PrintTitles" localSheetId="11" hidden="1">'126 Staff'!$2:$9</definedName>
    <definedName name="Z_4EECBBA4_BB24_4AE4_AAF8_A52C685C5932_.wvu.PrintTitles" localSheetId="12" hidden="1">'129 Crafts'!$2:$9</definedName>
    <definedName name="Z_4EECBBA4_BB24_4AE4_AAF8_A52C685C5932_.wvu.PrintTitles" localSheetId="13" hidden="1">'130 Childrens'!$2:$9</definedName>
    <definedName name="Z_4EECBBA4_BB24_4AE4_AAF8_A52C685C5932_.wvu.PrintTitles" localSheetId="14" hidden="1">'200 Teens'!$2:$10</definedName>
    <definedName name="Z_4EECBBA4_BB24_4AE4_AAF8_A52C685C5932_.wvu.PrintTitles" localSheetId="15" hidden="1">'201 Teen'!$2:$9</definedName>
    <definedName name="Z_4EECBBA4_BB24_4AE4_AAF8_A52C685C5932_.wvu.PrintTitles" localSheetId="16" hidden="1">'202 Teen'!$2:$9</definedName>
    <definedName name="Z_4EECBBA4_BB24_4AE4_AAF8_A52C685C5932_.wvu.PrintTitles" localSheetId="17" hidden="1">'209 Conf'!$2:$9</definedName>
    <definedName name="Z_4EECBBA4_BB24_4AE4_AAF8_A52C685C5932_.wvu.PrintTitles" localSheetId="18" hidden="1">'215 Study'!$2:$9</definedName>
    <definedName name="Z_4EECBBA4_BB24_4AE4_AAF8_A52C685C5932_.wvu.PrintTitles" localSheetId="19" hidden="1">'218 Study'!$2:$10</definedName>
    <definedName name="Z_4EECBBA4_BB24_4AE4_AAF8_A52C685C5932_.wvu.PrintTitles" localSheetId="20" hidden="1">'219 Digital'!$2:$9</definedName>
    <definedName name="Z_4EECBBA4_BB24_4AE4_AAF8_A52C685C5932_.wvu.PrintTitles" localSheetId="21" hidden="1">'221 Adult'!$2:$9</definedName>
    <definedName name="Z_4EECBBA4_BB24_4AE4_AAF8_A52C685C5932_.wvu.PrintTitles" localSheetId="22" hidden="1">'Building Wide'!$2:$9</definedName>
    <definedName name="Z_4EECBBA4_BB24_4AE4_AAF8_A52C685C5932_.wvu.PrintTitles" localSheetId="1" hidden="1">'Template AV'!$1:$9</definedName>
    <definedName name="Z_4EECBBA4_BB24_4AE4_AAF8_A52C685C5932_.wvu.PrintTitles" localSheetId="5" hidden="1">'Template IT_MDF'!$1:$9</definedName>
    <definedName name="Z_4EECBBA4_BB24_4AE4_AAF8_A52C685C5932_.wvu.PrintTitles" localSheetId="4" hidden="1">'Template IT_Misc'!$1:$9</definedName>
    <definedName name="Z_4EECBBA4_BB24_4AE4_AAF8_A52C685C5932_.wvu.PrintTitles" localSheetId="3" hidden="1">'Template IT_NE'!$1:$10</definedName>
    <definedName name="Z_4EECBBA4_BB24_4AE4_AAF8_A52C685C5932_.wvu.PrintTitles" localSheetId="2" hidden="1">'Template IT_NO'!$1:$11</definedName>
    <definedName name="Z_4EECBBA4_BB24_4AE4_AAF8_A52C685C5932_.wvu.PrintTitles" localSheetId="6" hidden="1">'Template SEC'!$1:$9</definedName>
  </definedNames>
  <calcPr calcId="152511"/>
  <customWorkbookViews>
    <customWorkbookView name="Pat - Personal View" guid="{2B0D0082-0D20-4A2C-926D-637157AC9557}" mergeInterval="0" personalView="1" maximized="1" xWindow="1" yWindow="1" windowWidth="1920" windowHeight="978" tabRatio="855" activeSheetId="1"/>
    <customWorkbookView name="  - Personal View" guid="{4EECBBA4-BB24-4AE4-AAF8-A52C685C5932}" mergeInterval="0" personalView="1" maximized="1" xWindow="1" yWindow="1" windowWidth="1920" windowHeight="978" tabRatio="855" activeSheetId="37" showComments="commIndAndComment"/>
  </customWorkbookViews>
</workbook>
</file>

<file path=xl/calcChain.xml><?xml version="1.0" encoding="utf-8"?>
<calcChain xmlns="http://schemas.openxmlformats.org/spreadsheetml/2006/main">
  <c r="H15" i="51" l="1"/>
  <c r="I15" i="51"/>
  <c r="J15" i="51"/>
  <c r="K15" i="51" s="1"/>
  <c r="L15" i="51"/>
  <c r="M15" i="51"/>
  <c r="N15" i="51"/>
  <c r="H16" i="51"/>
  <c r="I16" i="51"/>
  <c r="J16" i="51"/>
  <c r="K16" i="51" s="1"/>
  <c r="L16" i="51"/>
  <c r="M16" i="51"/>
  <c r="N16" i="51"/>
  <c r="H17" i="51"/>
  <c r="I17" i="51"/>
  <c r="J17" i="51"/>
  <c r="K17" i="51" s="1"/>
  <c r="L17" i="51"/>
  <c r="M17" i="51"/>
  <c r="N17" i="51"/>
  <c r="H18" i="51"/>
  <c r="I18" i="51"/>
  <c r="J18" i="51"/>
  <c r="K18" i="51" s="1"/>
  <c r="L18" i="51"/>
  <c r="M18" i="51"/>
  <c r="N18" i="51"/>
  <c r="H19" i="51"/>
  <c r="I19" i="51"/>
  <c r="J19" i="51"/>
  <c r="K19" i="51" s="1"/>
  <c r="L19" i="51"/>
  <c r="M19" i="51"/>
  <c r="N19" i="51"/>
  <c r="H20" i="51"/>
  <c r="I20" i="51"/>
  <c r="J20" i="51"/>
  <c r="K20" i="51" s="1"/>
  <c r="L20" i="51"/>
  <c r="M20" i="51"/>
  <c r="N20" i="51"/>
  <c r="H21" i="51"/>
  <c r="I21" i="51"/>
  <c r="J21" i="51"/>
  <c r="K21" i="51" s="1"/>
  <c r="L21" i="51"/>
  <c r="M21" i="51"/>
  <c r="N21" i="51"/>
  <c r="H22" i="51"/>
  <c r="I22" i="51"/>
  <c r="J22" i="51"/>
  <c r="K22" i="51" s="1"/>
  <c r="L22" i="51"/>
  <c r="M22" i="51"/>
  <c r="N22" i="51"/>
  <c r="H23" i="51"/>
  <c r="I23" i="51"/>
  <c r="J23" i="51"/>
  <c r="K23" i="51" s="1"/>
  <c r="L23" i="51"/>
  <c r="M23" i="51"/>
  <c r="N23" i="51"/>
  <c r="H24" i="51"/>
  <c r="I24" i="51"/>
  <c r="J24" i="51"/>
  <c r="K24" i="51" s="1"/>
  <c r="L24" i="51"/>
  <c r="M24" i="51"/>
  <c r="N24" i="51"/>
  <c r="H25" i="51"/>
  <c r="I25" i="51"/>
  <c r="J25" i="51"/>
  <c r="K25" i="51" s="1"/>
  <c r="L25" i="51"/>
  <c r="M25" i="51"/>
  <c r="N25" i="51"/>
  <c r="H26" i="51"/>
  <c r="I26" i="51"/>
  <c r="J26" i="51"/>
  <c r="K26" i="51" s="1"/>
  <c r="L26" i="51"/>
  <c r="M26" i="51"/>
  <c r="N26" i="51"/>
  <c r="H31" i="51"/>
  <c r="I31" i="51"/>
  <c r="J31" i="51"/>
  <c r="K31" i="51" s="1"/>
  <c r="L31" i="51"/>
  <c r="M31" i="51"/>
  <c r="N31" i="51"/>
  <c r="H32" i="51"/>
  <c r="I32" i="51"/>
  <c r="J32" i="51"/>
  <c r="K32" i="51" s="1"/>
  <c r="L32" i="51"/>
  <c r="M32" i="51"/>
  <c r="N32" i="51"/>
  <c r="H33" i="51"/>
  <c r="I33" i="51"/>
  <c r="J33" i="51"/>
  <c r="K33" i="51" s="1"/>
  <c r="L33" i="51"/>
  <c r="M33" i="51"/>
  <c r="N33" i="51"/>
  <c r="H34" i="51"/>
  <c r="I34" i="51"/>
  <c r="J34" i="51"/>
  <c r="K34" i="51" s="1"/>
  <c r="L34" i="51"/>
  <c r="M34" i="51"/>
  <c r="N34" i="51"/>
  <c r="H35" i="51"/>
  <c r="I35" i="51"/>
  <c r="J35" i="51"/>
  <c r="K35" i="51" s="1"/>
  <c r="L35" i="51"/>
  <c r="M35" i="51"/>
  <c r="N35" i="51"/>
  <c r="H39" i="51"/>
  <c r="I39" i="51"/>
  <c r="J39" i="51"/>
  <c r="K39" i="51" s="1"/>
  <c r="L39" i="51"/>
  <c r="M39" i="51"/>
  <c r="N39" i="51"/>
  <c r="H40" i="51"/>
  <c r="I40" i="51"/>
  <c r="J40" i="51"/>
  <c r="K40" i="51" s="1"/>
  <c r="L40" i="51"/>
  <c r="M40" i="51"/>
  <c r="N40" i="51"/>
  <c r="H41" i="51"/>
  <c r="I41" i="51"/>
  <c r="J41" i="51"/>
  <c r="K41" i="51" s="1"/>
  <c r="L41" i="51"/>
  <c r="M41" i="51"/>
  <c r="N41" i="51"/>
  <c r="H42" i="51"/>
  <c r="I42" i="51"/>
  <c r="J42" i="51"/>
  <c r="K42" i="51" s="1"/>
  <c r="L42" i="51"/>
  <c r="M42" i="51"/>
  <c r="N42" i="51"/>
  <c r="H43" i="51"/>
  <c r="I43" i="51"/>
  <c r="J43" i="51"/>
  <c r="K43" i="51" s="1"/>
  <c r="L43" i="51"/>
  <c r="M43" i="51"/>
  <c r="N43" i="51"/>
  <c r="H47" i="51"/>
  <c r="I47" i="51"/>
  <c r="J47" i="51"/>
  <c r="K47" i="51" s="1"/>
  <c r="L47" i="51"/>
  <c r="M47" i="51"/>
  <c r="N47" i="51"/>
  <c r="H48" i="51"/>
  <c r="I48" i="51"/>
  <c r="J48" i="51"/>
  <c r="K48" i="51" s="1"/>
  <c r="L48" i="51"/>
  <c r="M48" i="51"/>
  <c r="N48" i="51"/>
  <c r="H49" i="51"/>
  <c r="I49" i="51"/>
  <c r="J49" i="51"/>
  <c r="K49" i="51" s="1"/>
  <c r="L49" i="51"/>
  <c r="M49" i="51"/>
  <c r="N49" i="51"/>
  <c r="H50" i="51"/>
  <c r="I50" i="51"/>
  <c r="J50" i="51"/>
  <c r="K50" i="51" s="1"/>
  <c r="L50" i="51"/>
  <c r="M50" i="51"/>
  <c r="N50" i="51"/>
  <c r="H51" i="51"/>
  <c r="I51" i="51"/>
  <c r="J51" i="51"/>
  <c r="K51" i="51" s="1"/>
  <c r="L51" i="51"/>
  <c r="M51" i="51"/>
  <c r="N51" i="51"/>
  <c r="H52" i="51"/>
  <c r="I52" i="51"/>
  <c r="J52" i="51"/>
  <c r="K52" i="51" s="1"/>
  <c r="L52" i="51"/>
  <c r="M52" i="51"/>
  <c r="N52" i="51"/>
  <c r="H53" i="51"/>
  <c r="I53" i="51"/>
  <c r="J53" i="51"/>
  <c r="K53" i="51" s="1"/>
  <c r="L53" i="51"/>
  <c r="M53" i="51"/>
  <c r="N53" i="51"/>
  <c r="H57" i="51"/>
  <c r="I57" i="51"/>
  <c r="J57" i="51"/>
  <c r="K57" i="51" s="1"/>
  <c r="L57" i="51"/>
  <c r="M57" i="51"/>
  <c r="N57" i="51"/>
  <c r="H58" i="51"/>
  <c r="I58" i="51"/>
  <c r="J58" i="51"/>
  <c r="K58" i="51" s="1"/>
  <c r="L58" i="51"/>
  <c r="M58" i="51"/>
  <c r="N58" i="51"/>
  <c r="H59" i="51"/>
  <c r="I59" i="51"/>
  <c r="J59" i="51"/>
  <c r="K59" i="51" s="1"/>
  <c r="L59" i="51"/>
  <c r="M59" i="51"/>
  <c r="N59" i="51"/>
  <c r="H60" i="51"/>
  <c r="I60" i="51"/>
  <c r="J60" i="51"/>
  <c r="K60" i="51" s="1"/>
  <c r="L60" i="51"/>
  <c r="M60" i="51"/>
  <c r="N60" i="51"/>
  <c r="H61" i="51"/>
  <c r="I61" i="51"/>
  <c r="J61" i="51"/>
  <c r="K61" i="51" s="1"/>
  <c r="L61" i="51"/>
  <c r="M61" i="51"/>
  <c r="N61" i="51"/>
  <c r="H62" i="51"/>
  <c r="I62" i="51"/>
  <c r="J62" i="51"/>
  <c r="K62" i="51" s="1"/>
  <c r="L62" i="51"/>
  <c r="M62" i="51"/>
  <c r="N62" i="51"/>
  <c r="H63" i="51"/>
  <c r="I63" i="51"/>
  <c r="J63" i="51"/>
  <c r="K63" i="51" s="1"/>
  <c r="L63" i="51"/>
  <c r="M63" i="51"/>
  <c r="N63" i="51"/>
  <c r="H67" i="51"/>
  <c r="I67" i="51"/>
  <c r="J67" i="51"/>
  <c r="K67" i="51" s="1"/>
  <c r="L67" i="51"/>
  <c r="M67" i="51"/>
  <c r="N67" i="51"/>
  <c r="H68" i="51"/>
  <c r="I68" i="51"/>
  <c r="J68" i="51"/>
  <c r="K68" i="51" s="1"/>
  <c r="L68" i="51"/>
  <c r="M68" i="51"/>
  <c r="N68" i="51"/>
  <c r="H69" i="51"/>
  <c r="I69" i="51"/>
  <c r="J69" i="51"/>
  <c r="K69" i="51" s="1"/>
  <c r="L69" i="51"/>
  <c r="M69" i="51"/>
  <c r="N69" i="51"/>
  <c r="H70" i="51"/>
  <c r="I70" i="51"/>
  <c r="J70" i="51"/>
  <c r="K70" i="51" s="1"/>
  <c r="L70" i="51"/>
  <c r="M70" i="51"/>
  <c r="N70" i="51"/>
  <c r="H71" i="51"/>
  <c r="I71" i="51"/>
  <c r="J71" i="51"/>
  <c r="K71" i="51" s="1"/>
  <c r="L71" i="51"/>
  <c r="M71" i="51"/>
  <c r="N71" i="51"/>
  <c r="H72" i="51"/>
  <c r="I72" i="51"/>
  <c r="J72" i="51"/>
  <c r="K72" i="51" s="1"/>
  <c r="L72" i="51"/>
  <c r="M72" i="51"/>
  <c r="N72" i="51"/>
  <c r="H73" i="51"/>
  <c r="I73" i="51"/>
  <c r="J73" i="51"/>
  <c r="K73" i="51" s="1"/>
  <c r="L73" i="51"/>
  <c r="M73" i="51"/>
  <c r="N73" i="51"/>
  <c r="H77" i="51"/>
  <c r="I77" i="51"/>
  <c r="J77" i="51"/>
  <c r="K77" i="51" s="1"/>
  <c r="L77" i="51"/>
  <c r="M77" i="51"/>
  <c r="N77" i="51"/>
  <c r="H78" i="51"/>
  <c r="I78" i="51"/>
  <c r="J78" i="51"/>
  <c r="K78" i="51" s="1"/>
  <c r="L78" i="51"/>
  <c r="M78" i="51"/>
  <c r="N78" i="51"/>
  <c r="H79" i="51"/>
  <c r="I79" i="51"/>
  <c r="J79" i="51"/>
  <c r="K79" i="51" s="1"/>
  <c r="L79" i="51"/>
  <c r="M79" i="51"/>
  <c r="N79" i="51"/>
  <c r="H80" i="51"/>
  <c r="I80" i="51"/>
  <c r="J80" i="51"/>
  <c r="K80" i="51" s="1"/>
  <c r="L80" i="51"/>
  <c r="M80" i="51"/>
  <c r="N80" i="51"/>
  <c r="H81" i="51"/>
  <c r="I81" i="51"/>
  <c r="J81" i="51"/>
  <c r="K81" i="51" s="1"/>
  <c r="L81" i="51"/>
  <c r="M81" i="51"/>
  <c r="N81" i="51"/>
  <c r="H82" i="51"/>
  <c r="I82" i="51"/>
  <c r="J82" i="51"/>
  <c r="K82" i="51" s="1"/>
  <c r="L82" i="51"/>
  <c r="M82" i="51"/>
  <c r="N82" i="51"/>
  <c r="H83" i="51"/>
  <c r="I83" i="51"/>
  <c r="J83" i="51"/>
  <c r="K83" i="51" s="1"/>
  <c r="L83" i="51"/>
  <c r="M83" i="51"/>
  <c r="N83" i="51"/>
  <c r="H87" i="51"/>
  <c r="I87" i="51"/>
  <c r="J87" i="51"/>
  <c r="K87" i="51" s="1"/>
  <c r="L87" i="51"/>
  <c r="M87" i="51"/>
  <c r="N87" i="51"/>
  <c r="H88" i="51"/>
  <c r="I88" i="51"/>
  <c r="J88" i="51"/>
  <c r="K88" i="51" s="1"/>
  <c r="L88" i="51"/>
  <c r="M88" i="51"/>
  <c r="N88" i="51"/>
  <c r="H89" i="51"/>
  <c r="I89" i="51"/>
  <c r="J89" i="51"/>
  <c r="K89" i="51" s="1"/>
  <c r="L89" i="51"/>
  <c r="M89" i="51"/>
  <c r="N89" i="51"/>
  <c r="H90" i="51"/>
  <c r="I90" i="51"/>
  <c r="J90" i="51"/>
  <c r="K90" i="51" s="1"/>
  <c r="L90" i="51"/>
  <c r="M90" i="51"/>
  <c r="N90" i="51"/>
  <c r="H91" i="51"/>
  <c r="I91" i="51"/>
  <c r="J91" i="51"/>
  <c r="K91" i="51" s="1"/>
  <c r="L91" i="51"/>
  <c r="M91" i="51"/>
  <c r="N91" i="51"/>
  <c r="M17" i="58" l="1"/>
  <c r="M16" i="58"/>
  <c r="M12" i="58"/>
  <c r="M11" i="58"/>
  <c r="M90" i="54"/>
  <c r="L90" i="54"/>
  <c r="K90" i="54"/>
  <c r="I90" i="54"/>
  <c r="J90" i="54" s="1"/>
  <c r="H90" i="54"/>
  <c r="M89" i="54"/>
  <c r="L89" i="54"/>
  <c r="K89" i="54"/>
  <c r="I89" i="54"/>
  <c r="J89" i="54" s="1"/>
  <c r="H89" i="54"/>
  <c r="M88" i="54"/>
  <c r="L88" i="54"/>
  <c r="K88" i="54"/>
  <c r="I88" i="54"/>
  <c r="J88" i="54" s="1"/>
  <c r="H88" i="54"/>
  <c r="M87" i="54"/>
  <c r="L87" i="54"/>
  <c r="K87" i="54"/>
  <c r="I87" i="54"/>
  <c r="J87" i="54" s="1"/>
  <c r="H87" i="54"/>
  <c r="M86" i="54"/>
  <c r="L86" i="54"/>
  <c r="K86" i="54"/>
  <c r="I86" i="54"/>
  <c r="J86" i="54" s="1"/>
  <c r="H86" i="54"/>
  <c r="M82" i="54"/>
  <c r="L82" i="54"/>
  <c r="K82" i="54"/>
  <c r="I82" i="54"/>
  <c r="J82" i="54" s="1"/>
  <c r="H82" i="54"/>
  <c r="M81" i="54"/>
  <c r="L81" i="54"/>
  <c r="K81" i="54"/>
  <c r="I81" i="54"/>
  <c r="J81" i="54" s="1"/>
  <c r="H81" i="54"/>
  <c r="M80" i="54"/>
  <c r="L80" i="54"/>
  <c r="K80" i="54"/>
  <c r="I80" i="54"/>
  <c r="J80" i="54" s="1"/>
  <c r="H80" i="54"/>
  <c r="M79" i="54"/>
  <c r="L79" i="54"/>
  <c r="K79" i="54"/>
  <c r="I79" i="54"/>
  <c r="J79" i="54" s="1"/>
  <c r="H79" i="54"/>
  <c r="M78" i="54"/>
  <c r="L78" i="54"/>
  <c r="K78" i="54"/>
  <c r="I78" i="54"/>
  <c r="J78" i="54" s="1"/>
  <c r="H78" i="54"/>
  <c r="M77" i="54"/>
  <c r="L77" i="54"/>
  <c r="K77" i="54"/>
  <c r="I77" i="54"/>
  <c r="J77" i="54" s="1"/>
  <c r="H77" i="54"/>
  <c r="M76" i="54"/>
  <c r="L76" i="54"/>
  <c r="K76" i="54"/>
  <c r="I76" i="54"/>
  <c r="J76" i="54" s="1"/>
  <c r="H76" i="54"/>
  <c r="M72" i="54"/>
  <c r="L72" i="54"/>
  <c r="K72" i="54"/>
  <c r="I72" i="54"/>
  <c r="J72" i="54" s="1"/>
  <c r="H72" i="54"/>
  <c r="M71" i="54"/>
  <c r="L71" i="54"/>
  <c r="K71" i="54"/>
  <c r="I71" i="54"/>
  <c r="J71" i="54" s="1"/>
  <c r="H71" i="54"/>
  <c r="M70" i="54"/>
  <c r="L70" i="54"/>
  <c r="K70" i="54"/>
  <c r="I70" i="54"/>
  <c r="J70" i="54" s="1"/>
  <c r="H70" i="54"/>
  <c r="M69" i="54"/>
  <c r="L69" i="54"/>
  <c r="K69" i="54"/>
  <c r="I69" i="54"/>
  <c r="J69" i="54" s="1"/>
  <c r="H69" i="54"/>
  <c r="M68" i="54"/>
  <c r="L68" i="54"/>
  <c r="K68" i="54"/>
  <c r="I68" i="54"/>
  <c r="J68" i="54" s="1"/>
  <c r="H68" i="54"/>
  <c r="M67" i="54"/>
  <c r="L67" i="54"/>
  <c r="K67" i="54"/>
  <c r="I67" i="54"/>
  <c r="J67" i="54" s="1"/>
  <c r="H67" i="54"/>
  <c r="M66" i="54"/>
  <c r="L66" i="54"/>
  <c r="K66" i="54"/>
  <c r="I66" i="54"/>
  <c r="J66" i="54" s="1"/>
  <c r="H66" i="54"/>
  <c r="M62" i="54"/>
  <c r="L62" i="54"/>
  <c r="K62" i="54"/>
  <c r="I62" i="54"/>
  <c r="J62" i="54" s="1"/>
  <c r="H62" i="54"/>
  <c r="M61" i="54"/>
  <c r="L61" i="54"/>
  <c r="K61" i="54"/>
  <c r="I61" i="54"/>
  <c r="J61" i="54" s="1"/>
  <c r="H61" i="54"/>
  <c r="M60" i="54"/>
  <c r="L60" i="54"/>
  <c r="K60" i="54"/>
  <c r="I60" i="54"/>
  <c r="J60" i="54" s="1"/>
  <c r="H60" i="54"/>
  <c r="M59" i="54"/>
  <c r="L59" i="54"/>
  <c r="K59" i="54"/>
  <c r="I59" i="54"/>
  <c r="J59" i="54" s="1"/>
  <c r="H59" i="54"/>
  <c r="M58" i="54"/>
  <c r="L58" i="54"/>
  <c r="K58" i="54"/>
  <c r="I58" i="54"/>
  <c r="J58" i="54" s="1"/>
  <c r="H58" i="54"/>
  <c r="M57" i="54"/>
  <c r="L57" i="54"/>
  <c r="K57" i="54"/>
  <c r="I57" i="54"/>
  <c r="J57" i="54" s="1"/>
  <c r="H57" i="54"/>
  <c r="M56" i="54"/>
  <c r="L56" i="54"/>
  <c r="K56" i="54"/>
  <c r="I56" i="54"/>
  <c r="J56" i="54" s="1"/>
  <c r="H56" i="54"/>
  <c r="M52" i="54"/>
  <c r="L52" i="54"/>
  <c r="K52" i="54"/>
  <c r="I52" i="54"/>
  <c r="J52" i="54" s="1"/>
  <c r="H52" i="54"/>
  <c r="M51" i="54"/>
  <c r="L51" i="54"/>
  <c r="K51" i="54"/>
  <c r="I51" i="54"/>
  <c r="J51" i="54" s="1"/>
  <c r="H51" i="54"/>
  <c r="M50" i="54"/>
  <c r="L50" i="54"/>
  <c r="K50" i="54"/>
  <c r="I50" i="54"/>
  <c r="J50" i="54" s="1"/>
  <c r="H50" i="54"/>
  <c r="M49" i="54"/>
  <c r="L49" i="54"/>
  <c r="K49" i="54"/>
  <c r="I49" i="54"/>
  <c r="J49" i="54" s="1"/>
  <c r="H49" i="54"/>
  <c r="M48" i="54"/>
  <c r="L48" i="54"/>
  <c r="K48" i="54"/>
  <c r="I48" i="54"/>
  <c r="J48" i="54" s="1"/>
  <c r="H48" i="54"/>
  <c r="M47" i="54"/>
  <c r="L47" i="54"/>
  <c r="K47" i="54"/>
  <c r="I47" i="54"/>
  <c r="J47" i="54" s="1"/>
  <c r="H47" i="54"/>
  <c r="M46" i="54"/>
  <c r="L46" i="54"/>
  <c r="K46" i="54"/>
  <c r="I46" i="54"/>
  <c r="J46" i="54" s="1"/>
  <c r="H46" i="54"/>
  <c r="M43" i="54"/>
  <c r="L43" i="54"/>
  <c r="K43" i="54"/>
  <c r="I43" i="54"/>
  <c r="J43" i="54" s="1"/>
  <c r="H43" i="54"/>
  <c r="M42" i="54"/>
  <c r="L42" i="54"/>
  <c r="K42" i="54"/>
  <c r="I42" i="54"/>
  <c r="J42" i="54" s="1"/>
  <c r="H42" i="54"/>
  <c r="M41" i="54"/>
  <c r="L41" i="54"/>
  <c r="K41" i="54"/>
  <c r="I41" i="54"/>
  <c r="J41" i="54" s="1"/>
  <c r="H41" i="54"/>
  <c r="M40" i="54"/>
  <c r="L40" i="54"/>
  <c r="K40" i="54"/>
  <c r="I40" i="54"/>
  <c r="J40" i="54" s="1"/>
  <c r="H40" i="54"/>
  <c r="M39" i="54"/>
  <c r="L39" i="54"/>
  <c r="K39" i="54"/>
  <c r="I39" i="54"/>
  <c r="J39" i="54" s="1"/>
  <c r="H39" i="54"/>
  <c r="M38" i="54"/>
  <c r="L38" i="54"/>
  <c r="K38" i="54"/>
  <c r="I38" i="54"/>
  <c r="J38" i="54" s="1"/>
  <c r="H38" i="54"/>
  <c r="M35" i="54"/>
  <c r="L35" i="54"/>
  <c r="K35" i="54"/>
  <c r="I35" i="54"/>
  <c r="J35" i="54" s="1"/>
  <c r="H35" i="54"/>
  <c r="M34" i="54"/>
  <c r="L34" i="54"/>
  <c r="K34" i="54"/>
  <c r="I34" i="54"/>
  <c r="J34" i="54" s="1"/>
  <c r="H34" i="54"/>
  <c r="M33" i="54"/>
  <c r="L33" i="54"/>
  <c r="K33" i="54"/>
  <c r="I33" i="54"/>
  <c r="J33" i="54" s="1"/>
  <c r="H33" i="54"/>
  <c r="M32" i="54"/>
  <c r="L32" i="54"/>
  <c r="K32" i="54"/>
  <c r="I32" i="54"/>
  <c r="J32" i="54" s="1"/>
  <c r="H32" i="54"/>
  <c r="M31" i="54"/>
  <c r="L31" i="54"/>
  <c r="K31" i="54"/>
  <c r="I31" i="54"/>
  <c r="J31" i="54" s="1"/>
  <c r="H31" i="54"/>
  <c r="M30" i="54"/>
  <c r="L30" i="54"/>
  <c r="K30" i="54"/>
  <c r="I30" i="54"/>
  <c r="J30" i="54" s="1"/>
  <c r="H30" i="54"/>
  <c r="I30" i="28" l="1"/>
  <c r="I13" i="28"/>
  <c r="N116" i="28" l="1"/>
  <c r="R20" i="28" l="1"/>
  <c r="Q20" i="28"/>
  <c r="P20" i="28"/>
  <c r="N20" i="28"/>
  <c r="O20" i="28" s="1"/>
  <c r="M20" i="28"/>
  <c r="L20" i="28"/>
  <c r="I20" i="28"/>
  <c r="J20" i="28" s="1"/>
  <c r="G20" i="28"/>
  <c r="F20" i="28"/>
  <c r="E20" i="28"/>
  <c r="C20" i="28"/>
  <c r="B20" i="28"/>
  <c r="R19" i="28"/>
  <c r="Q19" i="28"/>
  <c r="P19" i="28"/>
  <c r="N19" i="28"/>
  <c r="O19" i="28" s="1"/>
  <c r="M19" i="28"/>
  <c r="L19" i="28"/>
  <c r="I19" i="28"/>
  <c r="J19" i="28" s="1"/>
  <c r="G19" i="28"/>
  <c r="F19" i="28"/>
  <c r="E19" i="28"/>
  <c r="C19" i="28"/>
  <c r="B19" i="28"/>
  <c r="R18" i="28"/>
  <c r="Q18" i="28"/>
  <c r="P18" i="28"/>
  <c r="N18" i="28"/>
  <c r="O18" i="28" s="1"/>
  <c r="M18" i="28"/>
  <c r="L18" i="28"/>
  <c r="I18" i="28"/>
  <c r="J18" i="28" s="1"/>
  <c r="G18" i="28"/>
  <c r="F18" i="28"/>
  <c r="E18" i="28"/>
  <c r="C18" i="28"/>
  <c r="B18" i="28"/>
  <c r="R17" i="28"/>
  <c r="Q17" i="28"/>
  <c r="P17" i="28"/>
  <c r="N17" i="28"/>
  <c r="O17" i="28" s="1"/>
  <c r="M17" i="28"/>
  <c r="L17" i="28"/>
  <c r="I17" i="28"/>
  <c r="J17" i="28" s="1"/>
  <c r="G17" i="28"/>
  <c r="F17" i="28"/>
  <c r="E17" i="28"/>
  <c r="C17" i="28"/>
  <c r="B17" i="28"/>
  <c r="R16" i="28"/>
  <c r="Q16" i="28"/>
  <c r="P16" i="28"/>
  <c r="N16" i="28"/>
  <c r="O16" i="28" s="1"/>
  <c r="M16" i="28"/>
  <c r="L16" i="28"/>
  <c r="I16" i="28"/>
  <c r="J16" i="28" s="1"/>
  <c r="G16" i="28"/>
  <c r="F16" i="28"/>
  <c r="E16" i="28"/>
  <c r="C16" i="28"/>
  <c r="B16" i="28"/>
  <c r="R15" i="28"/>
  <c r="Q15" i="28"/>
  <c r="P15" i="28"/>
  <c r="N15" i="28"/>
  <c r="O15" i="28" s="1"/>
  <c r="M15" i="28"/>
  <c r="L15" i="28"/>
  <c r="I15" i="28"/>
  <c r="J15" i="28" s="1"/>
  <c r="G15" i="28"/>
  <c r="F15" i="28"/>
  <c r="E15" i="28"/>
  <c r="C15" i="28"/>
  <c r="B15" i="28"/>
  <c r="R14" i="28"/>
  <c r="Q14" i="28"/>
  <c r="P14" i="28"/>
  <c r="N14" i="28"/>
  <c r="O14" i="28" s="1"/>
  <c r="M14" i="28"/>
  <c r="L14" i="28"/>
  <c r="I14" i="28"/>
  <c r="J14" i="28" s="1"/>
  <c r="G14" i="28"/>
  <c r="F14" i="28"/>
  <c r="E14" i="28"/>
  <c r="C14" i="28"/>
  <c r="B14" i="28"/>
  <c r="M106" i="34" l="1"/>
  <c r="M105" i="34"/>
  <c r="M105" i="33"/>
  <c r="M106" i="47"/>
  <c r="M105" i="47"/>
  <c r="R169" i="28"/>
  <c r="R168" i="28"/>
  <c r="R167" i="28"/>
  <c r="R166" i="28"/>
  <c r="R165" i="28"/>
  <c r="R164" i="28"/>
  <c r="R163" i="28"/>
  <c r="R162" i="28"/>
  <c r="R161" i="28"/>
  <c r="R160" i="28"/>
  <c r="R159" i="28"/>
  <c r="R155" i="28"/>
  <c r="R154" i="28"/>
  <c r="R153" i="28"/>
  <c r="R152" i="28"/>
  <c r="R151" i="28"/>
  <c r="R150" i="28"/>
  <c r="R149" i="28"/>
  <c r="R148" i="28"/>
  <c r="R147" i="28"/>
  <c r="R146" i="28"/>
  <c r="R145" i="28"/>
  <c r="R141" i="28"/>
  <c r="R140" i="28"/>
  <c r="R139" i="28"/>
  <c r="R138" i="28"/>
  <c r="R137" i="28"/>
  <c r="R136" i="28"/>
  <c r="R135" i="28"/>
  <c r="R134" i="28"/>
  <c r="R133" i="28"/>
  <c r="R132" i="28"/>
  <c r="R131" i="28"/>
  <c r="R102" i="28"/>
  <c r="R101" i="28"/>
  <c r="R100" i="28"/>
  <c r="R99" i="28"/>
  <c r="R98" i="28"/>
  <c r="R94" i="28"/>
  <c r="R93" i="28"/>
  <c r="R92" i="28"/>
  <c r="R91" i="28"/>
  <c r="R90" i="28"/>
  <c r="R89" i="28"/>
  <c r="R88" i="28"/>
  <c r="R84" i="28"/>
  <c r="R83" i="28"/>
  <c r="R82" i="28"/>
  <c r="R81" i="28"/>
  <c r="R80" i="28"/>
  <c r="R79" i="28"/>
  <c r="R78" i="28"/>
  <c r="R74" i="28"/>
  <c r="R73" i="28"/>
  <c r="R72" i="28"/>
  <c r="R71" i="28"/>
  <c r="R70" i="28"/>
  <c r="R69" i="28"/>
  <c r="R68" i="28"/>
  <c r="R64" i="28"/>
  <c r="R63" i="28"/>
  <c r="R62" i="28"/>
  <c r="R61" i="28"/>
  <c r="R60" i="28"/>
  <c r="R59" i="28"/>
  <c r="R58" i="28"/>
  <c r="R54" i="28"/>
  <c r="R53" i="28"/>
  <c r="R52" i="28"/>
  <c r="R51" i="28"/>
  <c r="R50" i="28"/>
  <c r="R49" i="28"/>
  <c r="R48" i="28"/>
  <c r="R44" i="28"/>
  <c r="R43" i="28"/>
  <c r="R42" i="28"/>
  <c r="R41" i="28"/>
  <c r="R40" i="28"/>
  <c r="R39" i="28"/>
  <c r="R38" i="28"/>
  <c r="R34" i="28"/>
  <c r="R33" i="28"/>
  <c r="R32" i="28"/>
  <c r="R31" i="28"/>
  <c r="R30" i="28"/>
  <c r="R29" i="28"/>
  <c r="R28" i="28"/>
  <c r="R24" i="28"/>
  <c r="R23" i="28"/>
  <c r="R22" i="28"/>
  <c r="R21" i="28"/>
  <c r="R13" i="28"/>
  <c r="R12" i="28"/>
  <c r="R11" i="28"/>
  <c r="R95" i="34"/>
  <c r="Q95" i="34"/>
  <c r="P95" i="34"/>
  <c r="N95" i="34"/>
  <c r="O95" i="34" s="1"/>
  <c r="M95" i="34"/>
  <c r="R94" i="34"/>
  <c r="Q94" i="34"/>
  <c r="P94" i="34"/>
  <c r="N94" i="34"/>
  <c r="O94" i="34" s="1"/>
  <c r="M94" i="34"/>
  <c r="R93" i="34"/>
  <c r="Q93" i="34"/>
  <c r="P93" i="34"/>
  <c r="N93" i="34"/>
  <c r="O93" i="34" s="1"/>
  <c r="M93" i="34"/>
  <c r="R92" i="34"/>
  <c r="Q92" i="34"/>
  <c r="P92" i="34"/>
  <c r="N92" i="34"/>
  <c r="O92" i="34" s="1"/>
  <c r="M92" i="34"/>
  <c r="R91" i="34"/>
  <c r="Q91" i="34"/>
  <c r="P91" i="34"/>
  <c r="N91" i="34"/>
  <c r="O91" i="34" s="1"/>
  <c r="M91" i="34"/>
  <c r="R77" i="34"/>
  <c r="Q77" i="34"/>
  <c r="P77" i="34"/>
  <c r="N77" i="34"/>
  <c r="O77" i="34" s="1"/>
  <c r="M77" i="34"/>
  <c r="R76" i="34"/>
  <c r="Q76" i="34"/>
  <c r="P76" i="34"/>
  <c r="N76" i="34"/>
  <c r="O76" i="34" s="1"/>
  <c r="M76" i="34"/>
  <c r="R75" i="34"/>
  <c r="Q75" i="34"/>
  <c r="P75" i="34"/>
  <c r="N75" i="34"/>
  <c r="O75" i="34" s="1"/>
  <c r="M75" i="34"/>
  <c r="R74" i="34"/>
  <c r="Q74" i="34"/>
  <c r="P74" i="34"/>
  <c r="N74" i="34"/>
  <c r="O74" i="34" s="1"/>
  <c r="M74" i="34"/>
  <c r="R73" i="34"/>
  <c r="Q73" i="34"/>
  <c r="P73" i="34"/>
  <c r="N73" i="34"/>
  <c r="O73" i="34" s="1"/>
  <c r="M73" i="34"/>
  <c r="R72" i="34"/>
  <c r="Q72" i="34"/>
  <c r="P72" i="34"/>
  <c r="N72" i="34"/>
  <c r="O72" i="34" s="1"/>
  <c r="M72" i="34"/>
  <c r="R71" i="34"/>
  <c r="Q71" i="34"/>
  <c r="P71" i="34"/>
  <c r="N71" i="34"/>
  <c r="O71" i="34" s="1"/>
  <c r="M71" i="34"/>
  <c r="R87" i="34"/>
  <c r="Q87" i="34"/>
  <c r="P87" i="34"/>
  <c r="N87" i="34"/>
  <c r="O87" i="34" s="1"/>
  <c r="M87" i="34"/>
  <c r="R86" i="34"/>
  <c r="Q86" i="34"/>
  <c r="P86" i="34"/>
  <c r="N86" i="34"/>
  <c r="O86" i="34" s="1"/>
  <c r="M86" i="34"/>
  <c r="R85" i="34"/>
  <c r="Q85" i="34"/>
  <c r="P85" i="34"/>
  <c r="N85" i="34"/>
  <c r="O85" i="34" s="1"/>
  <c r="M85" i="34"/>
  <c r="R84" i="34"/>
  <c r="Q84" i="34"/>
  <c r="P84" i="34"/>
  <c r="N84" i="34"/>
  <c r="O84" i="34" s="1"/>
  <c r="M84" i="34"/>
  <c r="R83" i="34"/>
  <c r="Q83" i="34"/>
  <c r="P83" i="34"/>
  <c r="N83" i="34"/>
  <c r="O83" i="34" s="1"/>
  <c r="M83" i="34"/>
  <c r="R82" i="34"/>
  <c r="Q82" i="34"/>
  <c r="P82" i="34"/>
  <c r="N82" i="34"/>
  <c r="O82" i="34" s="1"/>
  <c r="M82" i="34"/>
  <c r="R81" i="34"/>
  <c r="Q81" i="34"/>
  <c r="P81" i="34"/>
  <c r="N81" i="34"/>
  <c r="O81" i="34" s="1"/>
  <c r="M81" i="34"/>
  <c r="R67" i="34"/>
  <c r="Q67" i="34"/>
  <c r="P67" i="34"/>
  <c r="N67" i="34"/>
  <c r="O67" i="34" s="1"/>
  <c r="M67" i="34"/>
  <c r="R66" i="34"/>
  <c r="Q66" i="34"/>
  <c r="P66" i="34"/>
  <c r="N66" i="34"/>
  <c r="O66" i="34" s="1"/>
  <c r="M66" i="34"/>
  <c r="R65" i="34"/>
  <c r="Q65" i="34"/>
  <c r="P65" i="34"/>
  <c r="N65" i="34"/>
  <c r="O65" i="34" s="1"/>
  <c r="M65" i="34"/>
  <c r="R64" i="34"/>
  <c r="Q64" i="34"/>
  <c r="P64" i="34"/>
  <c r="N64" i="34"/>
  <c r="O64" i="34" s="1"/>
  <c r="M64" i="34"/>
  <c r="R63" i="34"/>
  <c r="Q63" i="34"/>
  <c r="P63" i="34"/>
  <c r="N63" i="34"/>
  <c r="O63" i="34" s="1"/>
  <c r="M63" i="34"/>
  <c r="R62" i="34"/>
  <c r="Q62" i="34"/>
  <c r="P62" i="34"/>
  <c r="N62" i="34"/>
  <c r="O62" i="34" s="1"/>
  <c r="M62" i="34"/>
  <c r="R61" i="34"/>
  <c r="Q61" i="34"/>
  <c r="P61" i="34"/>
  <c r="N61" i="34"/>
  <c r="O61" i="34" s="1"/>
  <c r="M61" i="34"/>
  <c r="R57" i="34"/>
  <c r="Q57" i="34"/>
  <c r="P57" i="34"/>
  <c r="N57" i="34"/>
  <c r="O57" i="34" s="1"/>
  <c r="M57" i="34"/>
  <c r="R56" i="34"/>
  <c r="Q56" i="34"/>
  <c r="P56" i="34"/>
  <c r="N56" i="34"/>
  <c r="O56" i="34" s="1"/>
  <c r="M56" i="34"/>
  <c r="R55" i="34"/>
  <c r="Q55" i="34"/>
  <c r="P55" i="34"/>
  <c r="N55" i="34"/>
  <c r="O55" i="34" s="1"/>
  <c r="M55" i="34"/>
  <c r="R54" i="34"/>
  <c r="Q54" i="34"/>
  <c r="P54" i="34"/>
  <c r="N54" i="34"/>
  <c r="O54" i="34" s="1"/>
  <c r="M54" i="34"/>
  <c r="R53" i="34"/>
  <c r="Q53" i="34"/>
  <c r="P53" i="34"/>
  <c r="N53" i="34"/>
  <c r="O53" i="34" s="1"/>
  <c r="M53" i="34"/>
  <c r="R52" i="34"/>
  <c r="Q52" i="34"/>
  <c r="P52" i="34"/>
  <c r="N52" i="34"/>
  <c r="O52" i="34" s="1"/>
  <c r="M52" i="34"/>
  <c r="R51" i="34"/>
  <c r="Q51" i="34"/>
  <c r="P51" i="34"/>
  <c r="N51" i="34"/>
  <c r="O51" i="34" s="1"/>
  <c r="M51" i="34"/>
  <c r="R37" i="34"/>
  <c r="Q37" i="34"/>
  <c r="P37" i="34"/>
  <c r="N37" i="34"/>
  <c r="O37" i="34" s="1"/>
  <c r="M37" i="34"/>
  <c r="R36" i="34"/>
  <c r="Q36" i="34"/>
  <c r="P36" i="34"/>
  <c r="N36" i="34"/>
  <c r="O36" i="34" s="1"/>
  <c r="M36" i="34"/>
  <c r="R35" i="34"/>
  <c r="Q35" i="34"/>
  <c r="P35" i="34"/>
  <c r="N35" i="34"/>
  <c r="O35" i="34" s="1"/>
  <c r="M35" i="34"/>
  <c r="R34" i="34"/>
  <c r="Q34" i="34"/>
  <c r="P34" i="34"/>
  <c r="N34" i="34"/>
  <c r="O34" i="34" s="1"/>
  <c r="M34" i="34"/>
  <c r="R33" i="34"/>
  <c r="Q33" i="34"/>
  <c r="P33" i="34"/>
  <c r="N33" i="34"/>
  <c r="O33" i="34" s="1"/>
  <c r="M33" i="34"/>
  <c r="R32" i="34"/>
  <c r="Q32" i="34"/>
  <c r="P32" i="34"/>
  <c r="N32" i="34"/>
  <c r="O32" i="34" s="1"/>
  <c r="M32" i="34"/>
  <c r="R31" i="34"/>
  <c r="Q31" i="34"/>
  <c r="P31" i="34"/>
  <c r="N31" i="34"/>
  <c r="O31" i="34" s="1"/>
  <c r="M31" i="34"/>
  <c r="R47" i="34"/>
  <c r="Q47" i="34"/>
  <c r="P47" i="34"/>
  <c r="N47" i="34"/>
  <c r="O47" i="34" s="1"/>
  <c r="M47" i="34"/>
  <c r="R46" i="34"/>
  <c r="Q46" i="34"/>
  <c r="P46" i="34"/>
  <c r="N46" i="34"/>
  <c r="O46" i="34" s="1"/>
  <c r="M46" i="34"/>
  <c r="R45" i="34"/>
  <c r="Q45" i="34"/>
  <c r="P45" i="34"/>
  <c r="N45" i="34"/>
  <c r="O45" i="34" s="1"/>
  <c r="M45" i="34"/>
  <c r="R44" i="34"/>
  <c r="Q44" i="34"/>
  <c r="P44" i="34"/>
  <c r="N44" i="34"/>
  <c r="O44" i="34" s="1"/>
  <c r="M44" i="34"/>
  <c r="R43" i="34"/>
  <c r="Q43" i="34"/>
  <c r="P43" i="34"/>
  <c r="N43" i="34"/>
  <c r="O43" i="34" s="1"/>
  <c r="M43" i="34"/>
  <c r="R42" i="34"/>
  <c r="Q42" i="34"/>
  <c r="P42" i="34"/>
  <c r="N42" i="34"/>
  <c r="O42" i="34" s="1"/>
  <c r="M42" i="34"/>
  <c r="R41" i="34"/>
  <c r="Q41" i="34"/>
  <c r="P41" i="34"/>
  <c r="N41" i="34"/>
  <c r="O41" i="34" s="1"/>
  <c r="M41" i="34"/>
  <c r="R27" i="34"/>
  <c r="Q27" i="34"/>
  <c r="P27" i="34"/>
  <c r="N27" i="34"/>
  <c r="O27" i="34" s="1"/>
  <c r="M27" i="34"/>
  <c r="R26" i="34"/>
  <c r="Q26" i="34"/>
  <c r="P26" i="34"/>
  <c r="N26" i="34"/>
  <c r="O26" i="34" s="1"/>
  <c r="M26" i="34"/>
  <c r="R25" i="34"/>
  <c r="Q25" i="34"/>
  <c r="P25" i="34"/>
  <c r="N25" i="34"/>
  <c r="O25" i="34" s="1"/>
  <c r="M25" i="34"/>
  <c r="R24" i="34"/>
  <c r="Q24" i="34"/>
  <c r="P24" i="34"/>
  <c r="N24" i="34"/>
  <c r="O24" i="34" s="1"/>
  <c r="M24" i="34"/>
  <c r="R23" i="34"/>
  <c r="Q23" i="34"/>
  <c r="P23" i="34"/>
  <c r="N23" i="34"/>
  <c r="O23" i="34" s="1"/>
  <c r="M23" i="34"/>
  <c r="R22" i="34"/>
  <c r="Q22" i="34"/>
  <c r="P22" i="34"/>
  <c r="N22" i="34"/>
  <c r="O22" i="34" s="1"/>
  <c r="M22" i="34"/>
  <c r="R21" i="34"/>
  <c r="Q21" i="34"/>
  <c r="P21" i="34"/>
  <c r="N21" i="34"/>
  <c r="O21" i="34" s="1"/>
  <c r="M21" i="34"/>
  <c r="R17" i="34"/>
  <c r="Q17" i="34"/>
  <c r="P17" i="34"/>
  <c r="N17" i="34"/>
  <c r="O17" i="34" s="1"/>
  <c r="M17" i="34"/>
  <c r="R16" i="34"/>
  <c r="Q16" i="34"/>
  <c r="P16" i="34"/>
  <c r="N16" i="34"/>
  <c r="O16" i="34" s="1"/>
  <c r="M16" i="34"/>
  <c r="R15" i="34"/>
  <c r="Q15" i="34"/>
  <c r="P15" i="34"/>
  <c r="N15" i="34"/>
  <c r="O15" i="34" s="1"/>
  <c r="M15" i="34"/>
  <c r="R14" i="34"/>
  <c r="Q14" i="34"/>
  <c r="P14" i="34"/>
  <c r="N14" i="34"/>
  <c r="O14" i="34" s="1"/>
  <c r="M14" i="34"/>
  <c r="R13" i="34"/>
  <c r="Q13" i="34"/>
  <c r="P13" i="34"/>
  <c r="N13" i="34"/>
  <c r="O13" i="34" s="1"/>
  <c r="M13" i="34"/>
  <c r="R12" i="34"/>
  <c r="Q12" i="34"/>
  <c r="P12" i="34"/>
  <c r="N12" i="34"/>
  <c r="O12" i="34" s="1"/>
  <c r="M12" i="34"/>
  <c r="R11" i="34"/>
  <c r="Q11" i="34"/>
  <c r="P11" i="34"/>
  <c r="N11" i="34"/>
  <c r="O11" i="34" s="1"/>
  <c r="M11" i="34"/>
  <c r="R95" i="33"/>
  <c r="Q95" i="33"/>
  <c r="P95" i="33"/>
  <c r="N95" i="33"/>
  <c r="O95" i="33" s="1"/>
  <c r="M95" i="33"/>
  <c r="R94" i="33"/>
  <c r="Q94" i="33"/>
  <c r="P94" i="33"/>
  <c r="N94" i="33"/>
  <c r="O94" i="33" s="1"/>
  <c r="M94" i="33"/>
  <c r="R93" i="33"/>
  <c r="Q93" i="33"/>
  <c r="P93" i="33"/>
  <c r="N93" i="33"/>
  <c r="O93" i="33" s="1"/>
  <c r="M93" i="33"/>
  <c r="R92" i="33"/>
  <c r="Q92" i="33"/>
  <c r="P92" i="33"/>
  <c r="N92" i="33"/>
  <c r="O92" i="33" s="1"/>
  <c r="M92" i="33"/>
  <c r="R91" i="33"/>
  <c r="Q91" i="33"/>
  <c r="P91" i="33"/>
  <c r="N91" i="33"/>
  <c r="O91" i="33" s="1"/>
  <c r="M91" i="33"/>
  <c r="R77" i="33"/>
  <c r="Q77" i="33"/>
  <c r="P77" i="33"/>
  <c r="N77" i="33"/>
  <c r="O77" i="33" s="1"/>
  <c r="M77" i="33"/>
  <c r="R76" i="33"/>
  <c r="Q76" i="33"/>
  <c r="P76" i="33"/>
  <c r="N76" i="33"/>
  <c r="O76" i="33" s="1"/>
  <c r="M76" i="33"/>
  <c r="R75" i="33"/>
  <c r="Q75" i="33"/>
  <c r="P75" i="33"/>
  <c r="N75" i="33"/>
  <c r="O75" i="33" s="1"/>
  <c r="M75" i="33"/>
  <c r="R74" i="33"/>
  <c r="Q74" i="33"/>
  <c r="P74" i="33"/>
  <c r="N74" i="33"/>
  <c r="O74" i="33" s="1"/>
  <c r="M74" i="33"/>
  <c r="R73" i="33"/>
  <c r="Q73" i="33"/>
  <c r="P73" i="33"/>
  <c r="N73" i="33"/>
  <c r="O73" i="33" s="1"/>
  <c r="M73" i="33"/>
  <c r="R72" i="33"/>
  <c r="Q72" i="33"/>
  <c r="P72" i="33"/>
  <c r="N72" i="33"/>
  <c r="O72" i="33" s="1"/>
  <c r="M72" i="33"/>
  <c r="R71" i="33"/>
  <c r="Q71" i="33"/>
  <c r="P71" i="33"/>
  <c r="N71" i="33"/>
  <c r="O71" i="33" s="1"/>
  <c r="M71" i="33"/>
  <c r="R87" i="33"/>
  <c r="Q87" i="33"/>
  <c r="P87" i="33"/>
  <c r="N87" i="33"/>
  <c r="O87" i="33" s="1"/>
  <c r="M87" i="33"/>
  <c r="R86" i="33"/>
  <c r="Q86" i="33"/>
  <c r="P86" i="33"/>
  <c r="N86" i="33"/>
  <c r="O86" i="33" s="1"/>
  <c r="M86" i="33"/>
  <c r="R85" i="33"/>
  <c r="Q85" i="33"/>
  <c r="P85" i="33"/>
  <c r="N85" i="33"/>
  <c r="O85" i="33" s="1"/>
  <c r="M85" i="33"/>
  <c r="R84" i="33"/>
  <c r="Q84" i="33"/>
  <c r="P84" i="33"/>
  <c r="N84" i="33"/>
  <c r="O84" i="33" s="1"/>
  <c r="M84" i="33"/>
  <c r="R83" i="33"/>
  <c r="Q83" i="33"/>
  <c r="P83" i="33"/>
  <c r="N83" i="33"/>
  <c r="O83" i="33" s="1"/>
  <c r="M83" i="33"/>
  <c r="R82" i="33"/>
  <c r="Q82" i="33"/>
  <c r="P82" i="33"/>
  <c r="N82" i="33"/>
  <c r="O82" i="33" s="1"/>
  <c r="M82" i="33"/>
  <c r="R81" i="33"/>
  <c r="Q81" i="33"/>
  <c r="P81" i="33"/>
  <c r="N81" i="33"/>
  <c r="O81" i="33" s="1"/>
  <c r="M81" i="33"/>
  <c r="R67" i="33"/>
  <c r="Q67" i="33"/>
  <c r="P67" i="33"/>
  <c r="N67" i="33"/>
  <c r="O67" i="33" s="1"/>
  <c r="M67" i="33"/>
  <c r="R66" i="33"/>
  <c r="Q66" i="33"/>
  <c r="P66" i="33"/>
  <c r="N66" i="33"/>
  <c r="O66" i="33" s="1"/>
  <c r="M66" i="33"/>
  <c r="R65" i="33"/>
  <c r="Q65" i="33"/>
  <c r="P65" i="33"/>
  <c r="N65" i="33"/>
  <c r="O65" i="33" s="1"/>
  <c r="M65" i="33"/>
  <c r="R64" i="33"/>
  <c r="Q64" i="33"/>
  <c r="P64" i="33"/>
  <c r="N64" i="33"/>
  <c r="O64" i="33" s="1"/>
  <c r="M64" i="33"/>
  <c r="R63" i="33"/>
  <c r="Q63" i="33"/>
  <c r="P63" i="33"/>
  <c r="N63" i="33"/>
  <c r="O63" i="33" s="1"/>
  <c r="M63" i="33"/>
  <c r="R62" i="33"/>
  <c r="Q62" i="33"/>
  <c r="P62" i="33"/>
  <c r="N62" i="33"/>
  <c r="O62" i="33" s="1"/>
  <c r="M62" i="33"/>
  <c r="R61" i="33"/>
  <c r="Q61" i="33"/>
  <c r="P61" i="33"/>
  <c r="N61" i="33"/>
  <c r="O61" i="33" s="1"/>
  <c r="M61" i="33"/>
  <c r="R57" i="33"/>
  <c r="Q57" i="33"/>
  <c r="P57" i="33"/>
  <c r="N57" i="33"/>
  <c r="O57" i="33" s="1"/>
  <c r="M57" i="33"/>
  <c r="R56" i="33"/>
  <c r="Q56" i="33"/>
  <c r="P56" i="33"/>
  <c r="N56" i="33"/>
  <c r="O56" i="33" s="1"/>
  <c r="M56" i="33"/>
  <c r="R55" i="33"/>
  <c r="Q55" i="33"/>
  <c r="P55" i="33"/>
  <c r="N55" i="33"/>
  <c r="O55" i="33" s="1"/>
  <c r="M55" i="33"/>
  <c r="R54" i="33"/>
  <c r="Q54" i="33"/>
  <c r="P54" i="33"/>
  <c r="N54" i="33"/>
  <c r="O54" i="33" s="1"/>
  <c r="M54" i="33"/>
  <c r="R53" i="33"/>
  <c r="Q53" i="33"/>
  <c r="P53" i="33"/>
  <c r="N53" i="33"/>
  <c r="O53" i="33" s="1"/>
  <c r="M53" i="33"/>
  <c r="R52" i="33"/>
  <c r="Q52" i="33"/>
  <c r="P52" i="33"/>
  <c r="N52" i="33"/>
  <c r="O52" i="33" s="1"/>
  <c r="M52" i="33"/>
  <c r="R51" i="33"/>
  <c r="Q51" i="33"/>
  <c r="P51" i="33"/>
  <c r="N51" i="33"/>
  <c r="O51" i="33" s="1"/>
  <c r="M51" i="33"/>
  <c r="R37" i="33"/>
  <c r="Q37" i="33"/>
  <c r="P37" i="33"/>
  <c r="N37" i="33"/>
  <c r="O37" i="33" s="1"/>
  <c r="M37" i="33"/>
  <c r="R36" i="33"/>
  <c r="Q36" i="33"/>
  <c r="P36" i="33"/>
  <c r="N36" i="33"/>
  <c r="O36" i="33" s="1"/>
  <c r="M36" i="33"/>
  <c r="R35" i="33"/>
  <c r="Q35" i="33"/>
  <c r="P35" i="33"/>
  <c r="N35" i="33"/>
  <c r="O35" i="33" s="1"/>
  <c r="M35" i="33"/>
  <c r="R34" i="33"/>
  <c r="Q34" i="33"/>
  <c r="P34" i="33"/>
  <c r="N34" i="33"/>
  <c r="O34" i="33" s="1"/>
  <c r="M34" i="33"/>
  <c r="R33" i="33"/>
  <c r="Q33" i="33"/>
  <c r="P33" i="33"/>
  <c r="N33" i="33"/>
  <c r="O33" i="33" s="1"/>
  <c r="M33" i="33"/>
  <c r="R32" i="33"/>
  <c r="Q32" i="33"/>
  <c r="P32" i="33"/>
  <c r="N32" i="33"/>
  <c r="O32" i="33" s="1"/>
  <c r="M32" i="33"/>
  <c r="R31" i="33"/>
  <c r="Q31" i="33"/>
  <c r="P31" i="33"/>
  <c r="N31" i="33"/>
  <c r="O31" i="33" s="1"/>
  <c r="M31" i="33"/>
  <c r="R47" i="33"/>
  <c r="Q47" i="33"/>
  <c r="P47" i="33"/>
  <c r="N47" i="33"/>
  <c r="O47" i="33" s="1"/>
  <c r="M47" i="33"/>
  <c r="R46" i="33"/>
  <c r="Q46" i="33"/>
  <c r="P46" i="33"/>
  <c r="N46" i="33"/>
  <c r="O46" i="33" s="1"/>
  <c r="M46" i="33"/>
  <c r="R45" i="33"/>
  <c r="Q45" i="33"/>
  <c r="P45" i="33"/>
  <c r="N45" i="33"/>
  <c r="O45" i="33" s="1"/>
  <c r="M45" i="33"/>
  <c r="R44" i="33"/>
  <c r="Q44" i="33"/>
  <c r="P44" i="33"/>
  <c r="N44" i="33"/>
  <c r="O44" i="33" s="1"/>
  <c r="M44" i="33"/>
  <c r="R43" i="33"/>
  <c r="Q43" i="33"/>
  <c r="P43" i="33"/>
  <c r="N43" i="33"/>
  <c r="O43" i="33" s="1"/>
  <c r="M43" i="33"/>
  <c r="R42" i="33"/>
  <c r="Q42" i="33"/>
  <c r="P42" i="33"/>
  <c r="N42" i="33"/>
  <c r="O42" i="33" s="1"/>
  <c r="M42" i="33"/>
  <c r="R41" i="33"/>
  <c r="Q41" i="33"/>
  <c r="P41" i="33"/>
  <c r="N41" i="33"/>
  <c r="O41" i="33" s="1"/>
  <c r="M41" i="33"/>
  <c r="R27" i="33"/>
  <c r="Q27" i="33"/>
  <c r="P27" i="33"/>
  <c r="N27" i="33"/>
  <c r="O27" i="33" s="1"/>
  <c r="M27" i="33"/>
  <c r="R26" i="33"/>
  <c r="Q26" i="33"/>
  <c r="P26" i="33"/>
  <c r="N26" i="33"/>
  <c r="O26" i="33" s="1"/>
  <c r="M26" i="33"/>
  <c r="R25" i="33"/>
  <c r="Q25" i="33"/>
  <c r="P25" i="33"/>
  <c r="N25" i="33"/>
  <c r="O25" i="33" s="1"/>
  <c r="M25" i="33"/>
  <c r="R24" i="33"/>
  <c r="Q24" i="33"/>
  <c r="P24" i="33"/>
  <c r="N24" i="33"/>
  <c r="O24" i="33" s="1"/>
  <c r="M24" i="33"/>
  <c r="R23" i="33"/>
  <c r="Q23" i="33"/>
  <c r="P23" i="33"/>
  <c r="N23" i="33"/>
  <c r="O23" i="33" s="1"/>
  <c r="M23" i="33"/>
  <c r="R22" i="33"/>
  <c r="Q22" i="33"/>
  <c r="P22" i="33"/>
  <c r="N22" i="33"/>
  <c r="O22" i="33" s="1"/>
  <c r="M22" i="33"/>
  <c r="R21" i="33"/>
  <c r="Q21" i="33"/>
  <c r="P21" i="33"/>
  <c r="N21" i="33"/>
  <c r="O21" i="33" s="1"/>
  <c r="M21" i="33"/>
  <c r="R17" i="33"/>
  <c r="Q17" i="33"/>
  <c r="P17" i="33"/>
  <c r="N17" i="33"/>
  <c r="O17" i="33" s="1"/>
  <c r="M17" i="33"/>
  <c r="R16" i="33"/>
  <c r="Q16" i="33"/>
  <c r="P16" i="33"/>
  <c r="N16" i="33"/>
  <c r="O16" i="33" s="1"/>
  <c r="M16" i="33"/>
  <c r="R15" i="33"/>
  <c r="Q15" i="33"/>
  <c r="P15" i="33"/>
  <c r="N15" i="33"/>
  <c r="O15" i="33" s="1"/>
  <c r="M15" i="33"/>
  <c r="R14" i="33"/>
  <c r="Q14" i="33"/>
  <c r="P14" i="33"/>
  <c r="N14" i="33"/>
  <c r="O14" i="33" s="1"/>
  <c r="M14" i="33"/>
  <c r="R13" i="33"/>
  <c r="Q13" i="33"/>
  <c r="P13" i="33"/>
  <c r="N13" i="33"/>
  <c r="O13" i="33" s="1"/>
  <c r="M13" i="33"/>
  <c r="R12" i="33"/>
  <c r="Q12" i="33"/>
  <c r="P12" i="33"/>
  <c r="N12" i="33"/>
  <c r="O12" i="33" s="1"/>
  <c r="M12" i="33"/>
  <c r="R11" i="33"/>
  <c r="Q11" i="33"/>
  <c r="P11" i="33"/>
  <c r="N11" i="33"/>
  <c r="O11" i="33" s="1"/>
  <c r="M11" i="33"/>
  <c r="R95" i="47"/>
  <c r="Q95" i="47"/>
  <c r="P95" i="47"/>
  <c r="N95" i="47"/>
  <c r="O95" i="47" s="1"/>
  <c r="M95" i="47"/>
  <c r="R94" i="47"/>
  <c r="Q94" i="47"/>
  <c r="P94" i="47"/>
  <c r="N94" i="47"/>
  <c r="O94" i="47" s="1"/>
  <c r="M94" i="47"/>
  <c r="R93" i="47"/>
  <c r="Q93" i="47"/>
  <c r="P93" i="47"/>
  <c r="N93" i="47"/>
  <c r="O93" i="47" s="1"/>
  <c r="M93" i="47"/>
  <c r="R92" i="47"/>
  <c r="Q92" i="47"/>
  <c r="P92" i="47"/>
  <c r="N92" i="47"/>
  <c r="O92" i="47" s="1"/>
  <c r="M92" i="47"/>
  <c r="R91" i="47"/>
  <c r="Q91" i="47"/>
  <c r="P91" i="47"/>
  <c r="N91" i="47"/>
  <c r="O91" i="47" s="1"/>
  <c r="M91" i="47"/>
  <c r="R77" i="47"/>
  <c r="Q77" i="47"/>
  <c r="P77" i="47"/>
  <c r="N77" i="47"/>
  <c r="O77" i="47" s="1"/>
  <c r="M77" i="47"/>
  <c r="R76" i="47"/>
  <c r="Q76" i="47"/>
  <c r="P76" i="47"/>
  <c r="N76" i="47"/>
  <c r="O76" i="47" s="1"/>
  <c r="M76" i="47"/>
  <c r="R75" i="47"/>
  <c r="Q75" i="47"/>
  <c r="P75" i="47"/>
  <c r="N75" i="47"/>
  <c r="O75" i="47" s="1"/>
  <c r="M75" i="47"/>
  <c r="R74" i="47"/>
  <c r="Q74" i="47"/>
  <c r="P74" i="47"/>
  <c r="N74" i="47"/>
  <c r="O74" i="47" s="1"/>
  <c r="M74" i="47"/>
  <c r="R73" i="47"/>
  <c r="Q73" i="47"/>
  <c r="P73" i="47"/>
  <c r="N73" i="47"/>
  <c r="O73" i="47" s="1"/>
  <c r="M73" i="47"/>
  <c r="R72" i="47"/>
  <c r="Q72" i="47"/>
  <c r="P72" i="47"/>
  <c r="N72" i="47"/>
  <c r="O72" i="47" s="1"/>
  <c r="M72" i="47"/>
  <c r="R71" i="47"/>
  <c r="Q71" i="47"/>
  <c r="P71" i="47"/>
  <c r="N71" i="47"/>
  <c r="O71" i="47" s="1"/>
  <c r="M71" i="47"/>
  <c r="R87" i="47"/>
  <c r="Q87" i="47"/>
  <c r="P87" i="47"/>
  <c r="N87" i="47"/>
  <c r="O87" i="47" s="1"/>
  <c r="M87" i="47"/>
  <c r="R86" i="47"/>
  <c r="Q86" i="47"/>
  <c r="P86" i="47"/>
  <c r="N86" i="47"/>
  <c r="O86" i="47" s="1"/>
  <c r="M86" i="47"/>
  <c r="R85" i="47"/>
  <c r="Q85" i="47"/>
  <c r="P85" i="47"/>
  <c r="N85" i="47"/>
  <c r="O85" i="47" s="1"/>
  <c r="M85" i="47"/>
  <c r="R84" i="47"/>
  <c r="Q84" i="47"/>
  <c r="P84" i="47"/>
  <c r="N84" i="47"/>
  <c r="O84" i="47" s="1"/>
  <c r="M84" i="47"/>
  <c r="R83" i="47"/>
  <c r="Q83" i="47"/>
  <c r="P83" i="47"/>
  <c r="N83" i="47"/>
  <c r="O83" i="47" s="1"/>
  <c r="M83" i="47"/>
  <c r="R82" i="47"/>
  <c r="Q82" i="47"/>
  <c r="P82" i="47"/>
  <c r="N82" i="47"/>
  <c r="O82" i="47" s="1"/>
  <c r="M82" i="47"/>
  <c r="R81" i="47"/>
  <c r="Q81" i="47"/>
  <c r="P81" i="47"/>
  <c r="N81" i="47"/>
  <c r="O81" i="47" s="1"/>
  <c r="M81" i="47"/>
  <c r="R67" i="47"/>
  <c r="Q67" i="47"/>
  <c r="P67" i="47"/>
  <c r="N67" i="47"/>
  <c r="O67" i="47" s="1"/>
  <c r="M67" i="47"/>
  <c r="R66" i="47"/>
  <c r="Q66" i="47"/>
  <c r="P66" i="47"/>
  <c r="N66" i="47"/>
  <c r="O66" i="47" s="1"/>
  <c r="M66" i="47"/>
  <c r="R65" i="47"/>
  <c r="Q65" i="47"/>
  <c r="P65" i="47"/>
  <c r="N65" i="47"/>
  <c r="O65" i="47" s="1"/>
  <c r="M65" i="47"/>
  <c r="R64" i="47"/>
  <c r="Q64" i="47"/>
  <c r="P64" i="47"/>
  <c r="N64" i="47"/>
  <c r="O64" i="47" s="1"/>
  <c r="M64" i="47"/>
  <c r="R63" i="47"/>
  <c r="Q63" i="47"/>
  <c r="P63" i="47"/>
  <c r="N63" i="47"/>
  <c r="O63" i="47" s="1"/>
  <c r="M63" i="47"/>
  <c r="R62" i="47"/>
  <c r="Q62" i="47"/>
  <c r="P62" i="47"/>
  <c r="N62" i="47"/>
  <c r="O62" i="47" s="1"/>
  <c r="M62" i="47"/>
  <c r="R61" i="47"/>
  <c r="Q61" i="47"/>
  <c r="P61" i="47"/>
  <c r="N61" i="47"/>
  <c r="O61" i="47" s="1"/>
  <c r="M61" i="47"/>
  <c r="R57" i="47"/>
  <c r="Q57" i="47"/>
  <c r="P57" i="47"/>
  <c r="N57" i="47"/>
  <c r="O57" i="47" s="1"/>
  <c r="M57" i="47"/>
  <c r="R56" i="47"/>
  <c r="Q56" i="47"/>
  <c r="P56" i="47"/>
  <c r="N56" i="47"/>
  <c r="O56" i="47" s="1"/>
  <c r="M56" i="47"/>
  <c r="R55" i="47"/>
  <c r="Q55" i="47"/>
  <c r="P55" i="47"/>
  <c r="N55" i="47"/>
  <c r="O55" i="47" s="1"/>
  <c r="M55" i="47"/>
  <c r="R54" i="47"/>
  <c r="Q54" i="47"/>
  <c r="P54" i="47"/>
  <c r="N54" i="47"/>
  <c r="O54" i="47" s="1"/>
  <c r="M54" i="47"/>
  <c r="R53" i="47"/>
  <c r="Q53" i="47"/>
  <c r="P53" i="47"/>
  <c r="N53" i="47"/>
  <c r="O53" i="47" s="1"/>
  <c r="M53" i="47"/>
  <c r="R52" i="47"/>
  <c r="Q52" i="47"/>
  <c r="P52" i="47"/>
  <c r="N52" i="47"/>
  <c r="O52" i="47" s="1"/>
  <c r="M52" i="47"/>
  <c r="R51" i="47"/>
  <c r="Q51" i="47"/>
  <c r="P51" i="47"/>
  <c r="N51" i="47"/>
  <c r="O51" i="47" s="1"/>
  <c r="M51" i="47"/>
  <c r="R37" i="47"/>
  <c r="Q37" i="47"/>
  <c r="P37" i="47"/>
  <c r="N37" i="47"/>
  <c r="O37" i="47" s="1"/>
  <c r="M37" i="47"/>
  <c r="R36" i="47"/>
  <c r="Q36" i="47"/>
  <c r="P36" i="47"/>
  <c r="N36" i="47"/>
  <c r="O36" i="47" s="1"/>
  <c r="M36" i="47"/>
  <c r="R35" i="47"/>
  <c r="Q35" i="47"/>
  <c r="P35" i="47"/>
  <c r="N35" i="47"/>
  <c r="O35" i="47" s="1"/>
  <c r="M35" i="47"/>
  <c r="R34" i="47"/>
  <c r="Q34" i="47"/>
  <c r="P34" i="47"/>
  <c r="N34" i="47"/>
  <c r="O34" i="47" s="1"/>
  <c r="M34" i="47"/>
  <c r="R33" i="47"/>
  <c r="Q33" i="47"/>
  <c r="P33" i="47"/>
  <c r="N33" i="47"/>
  <c r="O33" i="47" s="1"/>
  <c r="M33" i="47"/>
  <c r="R32" i="47"/>
  <c r="Q32" i="47"/>
  <c r="P32" i="47"/>
  <c r="N32" i="47"/>
  <c r="O32" i="47" s="1"/>
  <c r="M32" i="47"/>
  <c r="R31" i="47"/>
  <c r="Q31" i="47"/>
  <c r="P31" i="47"/>
  <c r="N31" i="47"/>
  <c r="O31" i="47" s="1"/>
  <c r="M31" i="47"/>
  <c r="R47" i="47"/>
  <c r="Q47" i="47"/>
  <c r="P47" i="47"/>
  <c r="N47" i="47"/>
  <c r="O47" i="47" s="1"/>
  <c r="M47" i="47"/>
  <c r="R46" i="47"/>
  <c r="Q46" i="47"/>
  <c r="P46" i="47"/>
  <c r="N46" i="47"/>
  <c r="O46" i="47" s="1"/>
  <c r="M46" i="47"/>
  <c r="R45" i="47"/>
  <c r="Q45" i="47"/>
  <c r="P45" i="47"/>
  <c r="N45" i="47"/>
  <c r="O45" i="47" s="1"/>
  <c r="M45" i="47"/>
  <c r="R44" i="47"/>
  <c r="Q44" i="47"/>
  <c r="P44" i="47"/>
  <c r="N44" i="47"/>
  <c r="O44" i="47" s="1"/>
  <c r="M44" i="47"/>
  <c r="R43" i="47"/>
  <c r="Q43" i="47"/>
  <c r="P43" i="47"/>
  <c r="N43" i="47"/>
  <c r="O43" i="47" s="1"/>
  <c r="M43" i="47"/>
  <c r="R42" i="47"/>
  <c r="Q42" i="47"/>
  <c r="P42" i="47"/>
  <c r="N42" i="47"/>
  <c r="O42" i="47" s="1"/>
  <c r="M42" i="47"/>
  <c r="R41" i="47"/>
  <c r="Q41" i="47"/>
  <c r="P41" i="47"/>
  <c r="N41" i="47"/>
  <c r="O41" i="47" s="1"/>
  <c r="M41" i="47"/>
  <c r="R27" i="47"/>
  <c r="Q27" i="47"/>
  <c r="P27" i="47"/>
  <c r="N27" i="47"/>
  <c r="O27" i="47" s="1"/>
  <c r="M27" i="47"/>
  <c r="R26" i="47"/>
  <c r="Q26" i="47"/>
  <c r="P26" i="47"/>
  <c r="N26" i="47"/>
  <c r="O26" i="47" s="1"/>
  <c r="M26" i="47"/>
  <c r="R25" i="47"/>
  <c r="Q25" i="47"/>
  <c r="P25" i="47"/>
  <c r="N25" i="47"/>
  <c r="O25" i="47" s="1"/>
  <c r="M25" i="47"/>
  <c r="R24" i="47"/>
  <c r="Q24" i="47"/>
  <c r="P24" i="47"/>
  <c r="N24" i="47"/>
  <c r="O24" i="47" s="1"/>
  <c r="M24" i="47"/>
  <c r="R23" i="47"/>
  <c r="Q23" i="47"/>
  <c r="P23" i="47"/>
  <c r="N23" i="47"/>
  <c r="O23" i="47" s="1"/>
  <c r="M23" i="47"/>
  <c r="R22" i="47"/>
  <c r="Q22" i="47"/>
  <c r="P22" i="47"/>
  <c r="N22" i="47"/>
  <c r="O22" i="47" s="1"/>
  <c r="M22" i="47"/>
  <c r="R21" i="47"/>
  <c r="Q21" i="47"/>
  <c r="P21" i="47"/>
  <c r="N21" i="47"/>
  <c r="O21" i="47" s="1"/>
  <c r="M21" i="47"/>
  <c r="R17" i="47"/>
  <c r="Q17" i="47"/>
  <c r="P17" i="47"/>
  <c r="N17" i="47"/>
  <c r="O17" i="47" s="1"/>
  <c r="M17" i="47"/>
  <c r="R16" i="47"/>
  <c r="Q16" i="47"/>
  <c r="P16" i="47"/>
  <c r="N16" i="47"/>
  <c r="O16" i="47" s="1"/>
  <c r="M16" i="47"/>
  <c r="R15" i="47"/>
  <c r="Q15" i="47"/>
  <c r="P15" i="47"/>
  <c r="N15" i="47"/>
  <c r="O15" i="47" s="1"/>
  <c r="M15" i="47"/>
  <c r="R14" i="47"/>
  <c r="Q14" i="47"/>
  <c r="P14" i="47"/>
  <c r="N14" i="47"/>
  <c r="O14" i="47" s="1"/>
  <c r="M14" i="47"/>
  <c r="R13" i="47"/>
  <c r="Q13" i="47"/>
  <c r="P13" i="47"/>
  <c r="N13" i="47"/>
  <c r="O13" i="47" s="1"/>
  <c r="M13" i="47"/>
  <c r="R12" i="47"/>
  <c r="Q12" i="47"/>
  <c r="P12" i="47"/>
  <c r="N12" i="47"/>
  <c r="O12" i="47" s="1"/>
  <c r="M12" i="47"/>
  <c r="R11" i="47"/>
  <c r="Q11" i="47"/>
  <c r="P11" i="47"/>
  <c r="N11" i="47"/>
  <c r="O11" i="47" s="1"/>
  <c r="M11" i="47"/>
  <c r="M236" i="28" l="1"/>
  <c r="M176" i="28"/>
  <c r="N115" i="28"/>
  <c r="N114" i="28"/>
  <c r="Q229" i="28"/>
  <c r="P229" i="28"/>
  <c r="N229" i="28"/>
  <c r="O229" i="28" s="1"/>
  <c r="M229" i="28"/>
  <c r="Q228" i="28"/>
  <c r="P228" i="28"/>
  <c r="N228" i="28"/>
  <c r="O228" i="28" s="1"/>
  <c r="M228" i="28"/>
  <c r="Q227" i="28"/>
  <c r="P227" i="28"/>
  <c r="N227" i="28"/>
  <c r="O227" i="28" s="1"/>
  <c r="M227" i="28"/>
  <c r="Q226" i="28"/>
  <c r="P226" i="28"/>
  <c r="N226" i="28"/>
  <c r="O226" i="28" s="1"/>
  <c r="M226" i="28"/>
  <c r="Q225" i="28"/>
  <c r="P225" i="28"/>
  <c r="N225" i="28"/>
  <c r="O225" i="28" s="1"/>
  <c r="M225" i="28"/>
  <c r="Q224" i="28"/>
  <c r="P224" i="28"/>
  <c r="N224" i="28"/>
  <c r="O224" i="28" s="1"/>
  <c r="M224" i="28"/>
  <c r="Q223" i="28"/>
  <c r="P223" i="28"/>
  <c r="N223" i="28"/>
  <c r="O223" i="28" s="1"/>
  <c r="M223" i="28"/>
  <c r="Q222" i="28"/>
  <c r="P222" i="28"/>
  <c r="N222" i="28"/>
  <c r="O222" i="28" s="1"/>
  <c r="M222" i="28"/>
  <c r="Q221" i="28"/>
  <c r="P221" i="28"/>
  <c r="N221" i="28"/>
  <c r="O221" i="28" s="1"/>
  <c r="M221" i="28"/>
  <c r="Q220" i="28"/>
  <c r="P220" i="28"/>
  <c r="N220" i="28"/>
  <c r="O220" i="28" s="1"/>
  <c r="M220" i="28"/>
  <c r="Q219" i="28"/>
  <c r="P219" i="28"/>
  <c r="N219" i="28"/>
  <c r="O219" i="28" s="1"/>
  <c r="M219" i="28"/>
  <c r="Q215" i="28"/>
  <c r="P215" i="28"/>
  <c r="N215" i="28"/>
  <c r="O215" i="28" s="1"/>
  <c r="M215" i="28"/>
  <c r="Q214" i="28"/>
  <c r="P214" i="28"/>
  <c r="N214" i="28"/>
  <c r="O214" i="28" s="1"/>
  <c r="M214" i="28"/>
  <c r="Q213" i="28"/>
  <c r="P213" i="28"/>
  <c r="N213" i="28"/>
  <c r="O213" i="28" s="1"/>
  <c r="M213" i="28"/>
  <c r="Q212" i="28"/>
  <c r="P212" i="28"/>
  <c r="N212" i="28"/>
  <c r="O212" i="28" s="1"/>
  <c r="M212" i="28"/>
  <c r="Q211" i="28"/>
  <c r="P211" i="28"/>
  <c r="N211" i="28"/>
  <c r="O211" i="28" s="1"/>
  <c r="M211" i="28"/>
  <c r="Q210" i="28"/>
  <c r="P210" i="28"/>
  <c r="N210" i="28"/>
  <c r="O210" i="28" s="1"/>
  <c r="M210" i="28"/>
  <c r="Q209" i="28"/>
  <c r="P209" i="28"/>
  <c r="N209" i="28"/>
  <c r="O209" i="28" s="1"/>
  <c r="M209" i="28"/>
  <c r="Q208" i="28"/>
  <c r="P208" i="28"/>
  <c r="N208" i="28"/>
  <c r="O208" i="28" s="1"/>
  <c r="M208" i="28"/>
  <c r="Q207" i="28"/>
  <c r="P207" i="28"/>
  <c r="N207" i="28"/>
  <c r="O207" i="28" s="1"/>
  <c r="M207" i="28"/>
  <c r="Q206" i="28"/>
  <c r="P206" i="28"/>
  <c r="N206" i="28"/>
  <c r="O206" i="28" s="1"/>
  <c r="M206" i="28"/>
  <c r="Q205" i="28"/>
  <c r="P205" i="28"/>
  <c r="N205" i="28"/>
  <c r="O205" i="28" s="1"/>
  <c r="M205" i="28"/>
  <c r="Q201" i="28"/>
  <c r="P201" i="28"/>
  <c r="N201" i="28"/>
  <c r="O201" i="28" s="1"/>
  <c r="M201" i="28"/>
  <c r="Q200" i="28"/>
  <c r="P200" i="28"/>
  <c r="N200" i="28"/>
  <c r="O200" i="28" s="1"/>
  <c r="M200" i="28"/>
  <c r="Q199" i="28"/>
  <c r="P199" i="28"/>
  <c r="N199" i="28"/>
  <c r="O199" i="28" s="1"/>
  <c r="M199" i="28"/>
  <c r="Q198" i="28"/>
  <c r="P198" i="28"/>
  <c r="N198" i="28"/>
  <c r="O198" i="28" s="1"/>
  <c r="M198" i="28"/>
  <c r="Q197" i="28"/>
  <c r="P197" i="28"/>
  <c r="N197" i="28"/>
  <c r="O197" i="28" s="1"/>
  <c r="M197" i="28"/>
  <c r="Q196" i="28"/>
  <c r="P196" i="28"/>
  <c r="N196" i="28"/>
  <c r="O196" i="28" s="1"/>
  <c r="M196" i="28"/>
  <c r="Q195" i="28"/>
  <c r="P195" i="28"/>
  <c r="N195" i="28"/>
  <c r="O195" i="28" s="1"/>
  <c r="M195" i="28"/>
  <c r="Q194" i="28"/>
  <c r="P194" i="28"/>
  <c r="N194" i="28"/>
  <c r="O194" i="28" s="1"/>
  <c r="M194" i="28"/>
  <c r="Q193" i="28"/>
  <c r="P193" i="28"/>
  <c r="N193" i="28"/>
  <c r="O193" i="28" s="1"/>
  <c r="M193" i="28"/>
  <c r="Q192" i="28"/>
  <c r="P192" i="28"/>
  <c r="N192" i="28"/>
  <c r="O192" i="28" s="1"/>
  <c r="M192" i="28"/>
  <c r="Q191" i="28"/>
  <c r="P191" i="28"/>
  <c r="N191" i="28"/>
  <c r="O191" i="28" s="1"/>
  <c r="M191" i="28"/>
  <c r="Q169" i="28"/>
  <c r="P169" i="28"/>
  <c r="N169" i="28"/>
  <c r="O169" i="28" s="1"/>
  <c r="M169" i="28"/>
  <c r="Q168" i="28"/>
  <c r="P168" i="28"/>
  <c r="N168" i="28"/>
  <c r="O168" i="28" s="1"/>
  <c r="M168" i="28"/>
  <c r="Q167" i="28"/>
  <c r="P167" i="28"/>
  <c r="N167" i="28"/>
  <c r="O167" i="28" s="1"/>
  <c r="M167" i="28"/>
  <c r="Q166" i="28"/>
  <c r="P166" i="28"/>
  <c r="N166" i="28"/>
  <c r="O166" i="28" s="1"/>
  <c r="M166" i="28"/>
  <c r="Q165" i="28"/>
  <c r="P165" i="28"/>
  <c r="N165" i="28"/>
  <c r="O165" i="28" s="1"/>
  <c r="M165" i="28"/>
  <c r="Q164" i="28"/>
  <c r="P164" i="28"/>
  <c r="N164" i="28"/>
  <c r="O164" i="28" s="1"/>
  <c r="M164" i="28"/>
  <c r="Q163" i="28"/>
  <c r="P163" i="28"/>
  <c r="N163" i="28"/>
  <c r="O163" i="28" s="1"/>
  <c r="M163" i="28"/>
  <c r="Q162" i="28"/>
  <c r="P162" i="28"/>
  <c r="N162" i="28"/>
  <c r="O162" i="28" s="1"/>
  <c r="M162" i="28"/>
  <c r="Q161" i="28"/>
  <c r="P161" i="28"/>
  <c r="N161" i="28"/>
  <c r="O161" i="28" s="1"/>
  <c r="M161" i="28"/>
  <c r="Q160" i="28"/>
  <c r="P160" i="28"/>
  <c r="N160" i="28"/>
  <c r="O160" i="28" s="1"/>
  <c r="M160" i="28"/>
  <c r="Q159" i="28"/>
  <c r="P159" i="28"/>
  <c r="N159" i="28"/>
  <c r="O159" i="28" s="1"/>
  <c r="M159" i="28"/>
  <c r="Q155" i="28"/>
  <c r="P155" i="28"/>
  <c r="N155" i="28"/>
  <c r="O155" i="28" s="1"/>
  <c r="M155" i="28"/>
  <c r="Q154" i="28"/>
  <c r="P154" i="28"/>
  <c r="N154" i="28"/>
  <c r="O154" i="28" s="1"/>
  <c r="M154" i="28"/>
  <c r="Q153" i="28"/>
  <c r="P153" i="28"/>
  <c r="N153" i="28"/>
  <c r="O153" i="28" s="1"/>
  <c r="M153" i="28"/>
  <c r="Q152" i="28"/>
  <c r="P152" i="28"/>
  <c r="N152" i="28"/>
  <c r="O152" i="28" s="1"/>
  <c r="M152" i="28"/>
  <c r="Q151" i="28"/>
  <c r="P151" i="28"/>
  <c r="N151" i="28"/>
  <c r="O151" i="28" s="1"/>
  <c r="M151" i="28"/>
  <c r="Q150" i="28"/>
  <c r="P150" i="28"/>
  <c r="N150" i="28"/>
  <c r="O150" i="28" s="1"/>
  <c r="M150" i="28"/>
  <c r="Q149" i="28"/>
  <c r="P149" i="28"/>
  <c r="N149" i="28"/>
  <c r="O149" i="28" s="1"/>
  <c r="M149" i="28"/>
  <c r="Q148" i="28"/>
  <c r="P148" i="28"/>
  <c r="N148" i="28"/>
  <c r="O148" i="28" s="1"/>
  <c r="M148" i="28"/>
  <c r="Q147" i="28"/>
  <c r="P147" i="28"/>
  <c r="N147" i="28"/>
  <c r="O147" i="28" s="1"/>
  <c r="M147" i="28"/>
  <c r="Q146" i="28"/>
  <c r="P146" i="28"/>
  <c r="N146" i="28"/>
  <c r="O146" i="28" s="1"/>
  <c r="M146" i="28"/>
  <c r="Q145" i="28"/>
  <c r="P145" i="28"/>
  <c r="N145" i="28"/>
  <c r="O145" i="28" s="1"/>
  <c r="M145" i="28"/>
  <c r="Q141" i="28"/>
  <c r="P141" i="28"/>
  <c r="N141" i="28"/>
  <c r="O141" i="28" s="1"/>
  <c r="M141" i="28"/>
  <c r="Q140" i="28"/>
  <c r="P140" i="28"/>
  <c r="N140" i="28"/>
  <c r="O140" i="28" s="1"/>
  <c r="M140" i="28"/>
  <c r="Q139" i="28"/>
  <c r="P139" i="28"/>
  <c r="N139" i="28"/>
  <c r="O139" i="28" s="1"/>
  <c r="M139" i="28"/>
  <c r="Q138" i="28"/>
  <c r="P138" i="28"/>
  <c r="N138" i="28"/>
  <c r="O138" i="28" s="1"/>
  <c r="M138" i="28"/>
  <c r="Q137" i="28"/>
  <c r="P137" i="28"/>
  <c r="N137" i="28"/>
  <c r="O137" i="28" s="1"/>
  <c r="M137" i="28"/>
  <c r="Q136" i="28"/>
  <c r="P136" i="28"/>
  <c r="N136" i="28"/>
  <c r="O136" i="28" s="1"/>
  <c r="M136" i="28"/>
  <c r="Q135" i="28"/>
  <c r="P135" i="28"/>
  <c r="N135" i="28"/>
  <c r="O135" i="28" s="1"/>
  <c r="M135" i="28"/>
  <c r="Q134" i="28"/>
  <c r="P134" i="28"/>
  <c r="N134" i="28"/>
  <c r="O134" i="28" s="1"/>
  <c r="M134" i="28"/>
  <c r="Q133" i="28"/>
  <c r="P133" i="28"/>
  <c r="N133" i="28"/>
  <c r="O133" i="28" s="1"/>
  <c r="M133" i="28"/>
  <c r="Q132" i="28"/>
  <c r="P132" i="28"/>
  <c r="N132" i="28"/>
  <c r="O132" i="28" s="1"/>
  <c r="M132" i="28"/>
  <c r="Q131" i="28"/>
  <c r="P131" i="28"/>
  <c r="N131" i="28"/>
  <c r="O131" i="28" s="1"/>
  <c r="M131" i="28"/>
  <c r="Q102" i="28"/>
  <c r="P102" i="28"/>
  <c r="N102" i="28"/>
  <c r="O102" i="28" s="1"/>
  <c r="M102" i="28"/>
  <c r="Q101" i="28"/>
  <c r="P101" i="28"/>
  <c r="N101" i="28"/>
  <c r="O101" i="28" s="1"/>
  <c r="M101" i="28"/>
  <c r="Q100" i="28"/>
  <c r="P100" i="28"/>
  <c r="N100" i="28"/>
  <c r="O100" i="28" s="1"/>
  <c r="M100" i="28"/>
  <c r="Q99" i="28"/>
  <c r="P99" i="28"/>
  <c r="N99" i="28"/>
  <c r="O99" i="28" s="1"/>
  <c r="M99" i="28"/>
  <c r="Q98" i="28"/>
  <c r="P98" i="28"/>
  <c r="N98" i="28"/>
  <c r="O98" i="28" s="1"/>
  <c r="M98" i="28"/>
  <c r="Q94" i="28"/>
  <c r="P94" i="28"/>
  <c r="N94" i="28"/>
  <c r="O94" i="28" s="1"/>
  <c r="M94" i="28"/>
  <c r="Q93" i="28"/>
  <c r="P93" i="28"/>
  <c r="N93" i="28"/>
  <c r="O93" i="28" s="1"/>
  <c r="M93" i="28"/>
  <c r="Q92" i="28"/>
  <c r="P92" i="28"/>
  <c r="N92" i="28"/>
  <c r="O92" i="28" s="1"/>
  <c r="M92" i="28"/>
  <c r="Q91" i="28"/>
  <c r="P91" i="28"/>
  <c r="N91" i="28"/>
  <c r="O91" i="28" s="1"/>
  <c r="M91" i="28"/>
  <c r="Q90" i="28"/>
  <c r="P90" i="28"/>
  <c r="N90" i="28"/>
  <c r="O90" i="28" s="1"/>
  <c r="M90" i="28"/>
  <c r="Q89" i="28"/>
  <c r="P89" i="28"/>
  <c r="N89" i="28"/>
  <c r="O89" i="28" s="1"/>
  <c r="M89" i="28"/>
  <c r="Q88" i="28"/>
  <c r="P88" i="28"/>
  <c r="N88" i="28"/>
  <c r="O88" i="28" s="1"/>
  <c r="M88" i="28"/>
  <c r="Q84" i="28"/>
  <c r="P84" i="28"/>
  <c r="N84" i="28"/>
  <c r="O84" i="28" s="1"/>
  <c r="M84" i="28"/>
  <c r="Q83" i="28"/>
  <c r="P83" i="28"/>
  <c r="N83" i="28"/>
  <c r="O83" i="28" s="1"/>
  <c r="M83" i="28"/>
  <c r="Q82" i="28"/>
  <c r="P82" i="28"/>
  <c r="N82" i="28"/>
  <c r="O82" i="28" s="1"/>
  <c r="M82" i="28"/>
  <c r="Q81" i="28"/>
  <c r="P81" i="28"/>
  <c r="N81" i="28"/>
  <c r="O81" i="28" s="1"/>
  <c r="M81" i="28"/>
  <c r="Q80" i="28"/>
  <c r="P80" i="28"/>
  <c r="N80" i="28"/>
  <c r="O80" i="28" s="1"/>
  <c r="M80" i="28"/>
  <c r="Q79" i="28"/>
  <c r="P79" i="28"/>
  <c r="N79" i="28"/>
  <c r="O79" i="28" s="1"/>
  <c r="M79" i="28"/>
  <c r="Q78" i="28"/>
  <c r="P78" i="28"/>
  <c r="N78" i="28"/>
  <c r="O78" i="28" s="1"/>
  <c r="M78" i="28"/>
  <c r="Q74" i="28"/>
  <c r="P74" i="28"/>
  <c r="N74" i="28"/>
  <c r="O74" i="28" s="1"/>
  <c r="M74" i="28"/>
  <c r="Q73" i="28"/>
  <c r="P73" i="28"/>
  <c r="N73" i="28"/>
  <c r="O73" i="28" s="1"/>
  <c r="M73" i="28"/>
  <c r="Q72" i="28"/>
  <c r="P72" i="28"/>
  <c r="N72" i="28"/>
  <c r="O72" i="28" s="1"/>
  <c r="M72" i="28"/>
  <c r="Q71" i="28"/>
  <c r="P71" i="28"/>
  <c r="N71" i="28"/>
  <c r="O71" i="28" s="1"/>
  <c r="M71" i="28"/>
  <c r="Q70" i="28"/>
  <c r="P70" i="28"/>
  <c r="N70" i="28"/>
  <c r="O70" i="28" s="1"/>
  <c r="M70" i="28"/>
  <c r="Q69" i="28"/>
  <c r="P69" i="28"/>
  <c r="N69" i="28"/>
  <c r="O69" i="28" s="1"/>
  <c r="M69" i="28"/>
  <c r="Q68" i="28"/>
  <c r="P68" i="28"/>
  <c r="N68" i="28"/>
  <c r="O68" i="28" s="1"/>
  <c r="M68" i="28"/>
  <c r="Q64" i="28"/>
  <c r="P64" i="28"/>
  <c r="N64" i="28"/>
  <c r="O64" i="28" s="1"/>
  <c r="M64" i="28"/>
  <c r="Q63" i="28"/>
  <c r="P63" i="28"/>
  <c r="N63" i="28"/>
  <c r="O63" i="28" s="1"/>
  <c r="M63" i="28"/>
  <c r="Q62" i="28"/>
  <c r="P62" i="28"/>
  <c r="N62" i="28"/>
  <c r="O62" i="28" s="1"/>
  <c r="M62" i="28"/>
  <c r="Q61" i="28"/>
  <c r="P61" i="28"/>
  <c r="N61" i="28"/>
  <c r="O61" i="28" s="1"/>
  <c r="M61" i="28"/>
  <c r="Q60" i="28"/>
  <c r="P60" i="28"/>
  <c r="N60" i="28"/>
  <c r="O60" i="28" s="1"/>
  <c r="M60" i="28"/>
  <c r="Q59" i="28"/>
  <c r="P59" i="28"/>
  <c r="N59" i="28"/>
  <c r="O59" i="28" s="1"/>
  <c r="M59" i="28"/>
  <c r="Q58" i="28"/>
  <c r="P58" i="28"/>
  <c r="N58" i="28"/>
  <c r="O58" i="28" s="1"/>
  <c r="M58" i="28"/>
  <c r="Q54" i="28"/>
  <c r="P54" i="28"/>
  <c r="N54" i="28"/>
  <c r="O54" i="28" s="1"/>
  <c r="M54" i="28"/>
  <c r="Q53" i="28"/>
  <c r="P53" i="28"/>
  <c r="N53" i="28"/>
  <c r="O53" i="28" s="1"/>
  <c r="M53" i="28"/>
  <c r="Q52" i="28"/>
  <c r="P52" i="28"/>
  <c r="N52" i="28"/>
  <c r="O52" i="28" s="1"/>
  <c r="M52" i="28"/>
  <c r="Q51" i="28"/>
  <c r="P51" i="28"/>
  <c r="N51" i="28"/>
  <c r="O51" i="28" s="1"/>
  <c r="M51" i="28"/>
  <c r="Q50" i="28"/>
  <c r="P50" i="28"/>
  <c r="N50" i="28"/>
  <c r="O50" i="28" s="1"/>
  <c r="M50" i="28"/>
  <c r="Q49" i="28"/>
  <c r="P49" i="28"/>
  <c r="N49" i="28"/>
  <c r="O49" i="28" s="1"/>
  <c r="M49" i="28"/>
  <c r="Q48" i="28"/>
  <c r="P48" i="28"/>
  <c r="N48" i="28"/>
  <c r="O48" i="28" s="1"/>
  <c r="M48" i="28"/>
  <c r="Q44" i="28"/>
  <c r="P44" i="28"/>
  <c r="N44" i="28"/>
  <c r="O44" i="28" s="1"/>
  <c r="M44" i="28"/>
  <c r="Q43" i="28"/>
  <c r="P43" i="28"/>
  <c r="N43" i="28"/>
  <c r="O43" i="28" s="1"/>
  <c r="M43" i="28"/>
  <c r="Q42" i="28"/>
  <c r="P42" i="28"/>
  <c r="N42" i="28"/>
  <c r="O42" i="28" s="1"/>
  <c r="M42" i="28"/>
  <c r="Q41" i="28"/>
  <c r="P41" i="28"/>
  <c r="N41" i="28"/>
  <c r="O41" i="28" s="1"/>
  <c r="M41" i="28"/>
  <c r="Q40" i="28"/>
  <c r="P40" i="28"/>
  <c r="N40" i="28"/>
  <c r="O40" i="28" s="1"/>
  <c r="M40" i="28"/>
  <c r="Q39" i="28"/>
  <c r="P39" i="28"/>
  <c r="N39" i="28"/>
  <c r="O39" i="28" s="1"/>
  <c r="M39" i="28"/>
  <c r="Q38" i="28"/>
  <c r="P38" i="28"/>
  <c r="N38" i="28"/>
  <c r="O38" i="28" s="1"/>
  <c r="M38" i="28"/>
  <c r="Q34" i="28"/>
  <c r="P34" i="28"/>
  <c r="N34" i="28"/>
  <c r="O34" i="28" s="1"/>
  <c r="M34" i="28"/>
  <c r="Q33" i="28"/>
  <c r="P33" i="28"/>
  <c r="N33" i="28"/>
  <c r="O33" i="28" s="1"/>
  <c r="M33" i="28"/>
  <c r="Q32" i="28"/>
  <c r="P32" i="28"/>
  <c r="N32" i="28"/>
  <c r="O32" i="28" s="1"/>
  <c r="M32" i="28"/>
  <c r="Q31" i="28"/>
  <c r="P31" i="28"/>
  <c r="N31" i="28"/>
  <c r="O31" i="28" s="1"/>
  <c r="M31" i="28"/>
  <c r="Q30" i="28"/>
  <c r="P30" i="28"/>
  <c r="N30" i="28"/>
  <c r="O30" i="28" s="1"/>
  <c r="M30" i="28"/>
  <c r="Q29" i="28"/>
  <c r="P29" i="28"/>
  <c r="N29" i="28"/>
  <c r="O29" i="28" s="1"/>
  <c r="M29" i="28"/>
  <c r="Q28" i="28"/>
  <c r="P28" i="28"/>
  <c r="N28" i="28"/>
  <c r="O28" i="28" s="1"/>
  <c r="M28" i="28"/>
  <c r="Q24" i="28"/>
  <c r="P24" i="28"/>
  <c r="N24" i="28"/>
  <c r="O24" i="28" s="1"/>
  <c r="M24" i="28"/>
  <c r="Q23" i="28"/>
  <c r="P23" i="28"/>
  <c r="N23" i="28"/>
  <c r="O23" i="28" s="1"/>
  <c r="M23" i="28"/>
  <c r="Q22" i="28"/>
  <c r="P22" i="28"/>
  <c r="N22" i="28"/>
  <c r="O22" i="28" s="1"/>
  <c r="M22" i="28"/>
  <c r="Q21" i="28"/>
  <c r="P21" i="28"/>
  <c r="N21" i="28"/>
  <c r="O21" i="28" s="1"/>
  <c r="M21" i="28"/>
  <c r="Q13" i="28"/>
  <c r="P13" i="28"/>
  <c r="N13" i="28"/>
  <c r="O13" i="28" s="1"/>
  <c r="M13" i="28"/>
  <c r="Q12" i="28"/>
  <c r="P12" i="28"/>
  <c r="N12" i="28"/>
  <c r="O12" i="28" s="1"/>
  <c r="M12" i="28"/>
  <c r="Q11" i="28"/>
  <c r="P11" i="28"/>
  <c r="N11" i="28"/>
  <c r="M11" i="28"/>
  <c r="L229" i="28" l="1"/>
  <c r="L228" i="28"/>
  <c r="L227" i="28"/>
  <c r="L226" i="28"/>
  <c r="L225" i="28"/>
  <c r="L224" i="28"/>
  <c r="L223" i="28"/>
  <c r="L222" i="28"/>
  <c r="L221" i="28"/>
  <c r="L220" i="28"/>
  <c r="L219" i="28"/>
  <c r="L215" i="28"/>
  <c r="L214" i="28"/>
  <c r="L213" i="28"/>
  <c r="L212" i="28"/>
  <c r="L211" i="28"/>
  <c r="L210" i="28"/>
  <c r="L209" i="28"/>
  <c r="L208" i="28"/>
  <c r="L207" i="28"/>
  <c r="L206" i="28"/>
  <c r="L205" i="28"/>
  <c r="L201" i="28"/>
  <c r="L200" i="28"/>
  <c r="L199" i="28"/>
  <c r="L198" i="28"/>
  <c r="L197" i="28"/>
  <c r="L196" i="28"/>
  <c r="L195" i="28"/>
  <c r="L194" i="28"/>
  <c r="L193" i="28"/>
  <c r="L192" i="28"/>
  <c r="L191" i="28"/>
  <c r="L169" i="28"/>
  <c r="L168" i="28"/>
  <c r="L167" i="28"/>
  <c r="L166" i="28"/>
  <c r="L165" i="28"/>
  <c r="L164" i="28"/>
  <c r="L163" i="28"/>
  <c r="L162" i="28"/>
  <c r="L161" i="28"/>
  <c r="L160" i="28"/>
  <c r="L159" i="28"/>
  <c r="L155" i="28"/>
  <c r="L154" i="28"/>
  <c r="L153" i="28"/>
  <c r="L152" i="28"/>
  <c r="L151" i="28"/>
  <c r="L150" i="28"/>
  <c r="L149" i="28"/>
  <c r="L148" i="28"/>
  <c r="L147" i="28"/>
  <c r="L146" i="28"/>
  <c r="L145" i="28"/>
  <c r="L141" i="28"/>
  <c r="L140" i="28"/>
  <c r="L139" i="28"/>
  <c r="L138" i="28"/>
  <c r="L137" i="28"/>
  <c r="L136" i="28"/>
  <c r="L135" i="28"/>
  <c r="L134" i="28"/>
  <c r="L133" i="28"/>
  <c r="L132" i="28"/>
  <c r="L131" i="28"/>
  <c r="L102" i="28"/>
  <c r="L101" i="28"/>
  <c r="L100" i="28"/>
  <c r="L99" i="28"/>
  <c r="L98" i="28"/>
  <c r="L94" i="28"/>
  <c r="L93" i="28"/>
  <c r="L92" i="28"/>
  <c r="L91" i="28"/>
  <c r="L90" i="28"/>
  <c r="L89" i="28"/>
  <c r="L88" i="28"/>
  <c r="L84" i="28"/>
  <c r="L83" i="28"/>
  <c r="L82" i="28"/>
  <c r="L81" i="28"/>
  <c r="L80" i="28"/>
  <c r="L79" i="28"/>
  <c r="L78" i="28"/>
  <c r="L74" i="28"/>
  <c r="L73" i="28"/>
  <c r="L72" i="28"/>
  <c r="L71" i="28"/>
  <c r="L70" i="28"/>
  <c r="L69" i="28"/>
  <c r="L68" i="28"/>
  <c r="L64" i="28"/>
  <c r="L63" i="28"/>
  <c r="L62" i="28"/>
  <c r="L61" i="28"/>
  <c r="L60" i="28"/>
  <c r="L59" i="28"/>
  <c r="L58" i="28"/>
  <c r="L54" i="28"/>
  <c r="L53" i="28"/>
  <c r="L52" i="28"/>
  <c r="L51" i="28"/>
  <c r="L50" i="28"/>
  <c r="L49" i="28"/>
  <c r="L48" i="28"/>
  <c r="L44" i="28"/>
  <c r="L43" i="28"/>
  <c r="L42" i="28"/>
  <c r="L41" i="28"/>
  <c r="L40" i="28"/>
  <c r="L39" i="28"/>
  <c r="L38" i="28"/>
  <c r="L34" i="28"/>
  <c r="L33" i="28"/>
  <c r="L32" i="28"/>
  <c r="L31" i="28"/>
  <c r="L30" i="28"/>
  <c r="L29" i="28"/>
  <c r="L28" i="28"/>
  <c r="L24" i="28"/>
  <c r="L23" i="28"/>
  <c r="L22" i="28"/>
  <c r="L21" i="28"/>
  <c r="L13" i="28"/>
  <c r="L12" i="28"/>
  <c r="L11" i="28"/>
  <c r="H218" i="28" l="1"/>
  <c r="H204" i="28"/>
  <c r="H190" i="28"/>
  <c r="H158" i="28"/>
  <c r="H144" i="28"/>
  <c r="H130" i="28"/>
  <c r="H97" i="28"/>
  <c r="H87" i="28"/>
  <c r="H77" i="28"/>
  <c r="H67" i="28"/>
  <c r="H57" i="28"/>
  <c r="H47" i="28"/>
  <c r="H37" i="28"/>
  <c r="H27" i="28"/>
  <c r="H10" i="28" l="1"/>
  <c r="R201" i="28" l="1"/>
  <c r="R200" i="28"/>
  <c r="R199" i="28"/>
  <c r="R198" i="28"/>
  <c r="R197" i="28"/>
  <c r="R196" i="28"/>
  <c r="R195" i="28"/>
  <c r="R194" i="28"/>
  <c r="R193" i="28"/>
  <c r="R192" i="28"/>
  <c r="R191" i="28"/>
  <c r="R215" i="28"/>
  <c r="R214" i="28"/>
  <c r="R213" i="28"/>
  <c r="R212" i="28"/>
  <c r="R211" i="28"/>
  <c r="R210" i="28"/>
  <c r="R209" i="28"/>
  <c r="R208" i="28"/>
  <c r="R207" i="28"/>
  <c r="R206" i="28"/>
  <c r="R205" i="28"/>
  <c r="R229" i="28"/>
  <c r="R228" i="28"/>
  <c r="R227" i="28"/>
  <c r="R226" i="28"/>
  <c r="R225" i="28"/>
  <c r="R224" i="28"/>
  <c r="R223" i="28"/>
  <c r="R222" i="28"/>
  <c r="R221" i="28"/>
  <c r="R220" i="28"/>
  <c r="R219" i="28"/>
  <c r="I21" i="28" l="1"/>
  <c r="J21" i="28" s="1"/>
  <c r="G21" i="28"/>
  <c r="F21" i="28"/>
  <c r="E21" i="28"/>
  <c r="C21" i="28"/>
  <c r="B21" i="28"/>
  <c r="J13" i="28"/>
  <c r="G13" i="28"/>
  <c r="F13" i="28"/>
  <c r="E13" i="28"/>
  <c r="C13" i="28"/>
  <c r="B13" i="28"/>
  <c r="I12" i="28"/>
  <c r="J12" i="28" s="1"/>
  <c r="G12" i="28"/>
  <c r="F12" i="28"/>
  <c r="E12" i="28"/>
  <c r="C12" i="28"/>
  <c r="B12" i="28"/>
  <c r="O11" i="28"/>
  <c r="I11" i="28"/>
  <c r="J11" i="28" s="1"/>
  <c r="G11" i="28"/>
  <c r="F11" i="28"/>
  <c r="E11" i="28"/>
  <c r="C11" i="28"/>
  <c r="B11" i="28"/>
  <c r="I22" i="28"/>
  <c r="J22" i="28" s="1"/>
  <c r="G22" i="28"/>
  <c r="F22" i="28"/>
  <c r="E22" i="28"/>
  <c r="C22" i="28"/>
  <c r="B22" i="28"/>
  <c r="G31" i="28" l="1"/>
  <c r="L95" i="34" l="1"/>
  <c r="I95" i="34"/>
  <c r="J95" i="34" s="1"/>
  <c r="G95" i="34"/>
  <c r="F95" i="34"/>
  <c r="E95" i="34"/>
  <c r="C95" i="34"/>
  <c r="B95" i="34"/>
  <c r="L94" i="34"/>
  <c r="I94" i="34"/>
  <c r="J94" i="34" s="1"/>
  <c r="G94" i="34"/>
  <c r="F94" i="34"/>
  <c r="E94" i="34"/>
  <c r="C94" i="34"/>
  <c r="B94" i="34"/>
  <c r="L93" i="34"/>
  <c r="I93" i="34"/>
  <c r="J93" i="34" s="1"/>
  <c r="G93" i="34"/>
  <c r="F93" i="34"/>
  <c r="E93" i="34"/>
  <c r="C93" i="34"/>
  <c r="B93" i="34"/>
  <c r="L92" i="34"/>
  <c r="I92" i="34"/>
  <c r="J92" i="34" s="1"/>
  <c r="G92" i="34"/>
  <c r="F92" i="34"/>
  <c r="E92" i="34"/>
  <c r="C92" i="34"/>
  <c r="B92" i="34"/>
  <c r="L91" i="34"/>
  <c r="I91" i="34"/>
  <c r="J91" i="34" s="1"/>
  <c r="G91" i="34"/>
  <c r="F91" i="34"/>
  <c r="E91" i="34"/>
  <c r="C91" i="34"/>
  <c r="B91" i="34"/>
  <c r="L87" i="34"/>
  <c r="I87" i="34"/>
  <c r="J87" i="34" s="1"/>
  <c r="G87" i="34"/>
  <c r="F87" i="34"/>
  <c r="E87" i="34"/>
  <c r="C87" i="34"/>
  <c r="B87" i="34"/>
  <c r="L86" i="34"/>
  <c r="I86" i="34"/>
  <c r="J86" i="34" s="1"/>
  <c r="G86" i="34"/>
  <c r="F86" i="34"/>
  <c r="E86" i="34"/>
  <c r="C86" i="34"/>
  <c r="B86" i="34"/>
  <c r="L85" i="34"/>
  <c r="I85" i="34"/>
  <c r="J85" i="34" s="1"/>
  <c r="G85" i="34"/>
  <c r="F85" i="34"/>
  <c r="E85" i="34"/>
  <c r="C85" i="34"/>
  <c r="B85" i="34"/>
  <c r="L84" i="34"/>
  <c r="I84" i="34"/>
  <c r="J84" i="34" s="1"/>
  <c r="G84" i="34"/>
  <c r="F84" i="34"/>
  <c r="E84" i="34"/>
  <c r="C84" i="34"/>
  <c r="B84" i="34"/>
  <c r="L83" i="34"/>
  <c r="I83" i="34"/>
  <c r="J83" i="34" s="1"/>
  <c r="G83" i="34"/>
  <c r="F83" i="34"/>
  <c r="E83" i="34"/>
  <c r="C83" i="34"/>
  <c r="B83" i="34"/>
  <c r="L82" i="34"/>
  <c r="I82" i="34"/>
  <c r="J82" i="34" s="1"/>
  <c r="G82" i="34"/>
  <c r="F82" i="34"/>
  <c r="E82" i="34"/>
  <c r="C82" i="34"/>
  <c r="B82" i="34"/>
  <c r="L81" i="34"/>
  <c r="I81" i="34"/>
  <c r="J81" i="34" s="1"/>
  <c r="G81" i="34"/>
  <c r="F81" i="34"/>
  <c r="E81" i="34"/>
  <c r="C81" i="34"/>
  <c r="B81" i="34"/>
  <c r="L77" i="34"/>
  <c r="I77" i="34"/>
  <c r="J77" i="34" s="1"/>
  <c r="G77" i="34"/>
  <c r="F77" i="34"/>
  <c r="E77" i="34"/>
  <c r="C77" i="34"/>
  <c r="B77" i="34"/>
  <c r="L76" i="34"/>
  <c r="I76" i="34"/>
  <c r="J76" i="34" s="1"/>
  <c r="G76" i="34"/>
  <c r="F76" i="34"/>
  <c r="E76" i="34"/>
  <c r="C76" i="34"/>
  <c r="B76" i="34"/>
  <c r="L75" i="34"/>
  <c r="I75" i="34"/>
  <c r="J75" i="34" s="1"/>
  <c r="G75" i="34"/>
  <c r="F75" i="34"/>
  <c r="E75" i="34"/>
  <c r="C75" i="34"/>
  <c r="B75" i="34"/>
  <c r="L74" i="34"/>
  <c r="I74" i="34"/>
  <c r="J74" i="34" s="1"/>
  <c r="G74" i="34"/>
  <c r="F74" i="34"/>
  <c r="E74" i="34"/>
  <c r="C74" i="34"/>
  <c r="B74" i="34"/>
  <c r="L73" i="34"/>
  <c r="I73" i="34"/>
  <c r="J73" i="34" s="1"/>
  <c r="G73" i="34"/>
  <c r="F73" i="34"/>
  <c r="E73" i="34"/>
  <c r="C73" i="34"/>
  <c r="B73" i="34"/>
  <c r="L72" i="34"/>
  <c r="I72" i="34"/>
  <c r="J72" i="34" s="1"/>
  <c r="G72" i="34"/>
  <c r="F72" i="34"/>
  <c r="E72" i="34"/>
  <c r="C72" i="34"/>
  <c r="B72" i="34"/>
  <c r="L71" i="34"/>
  <c r="I71" i="34"/>
  <c r="J71" i="34" s="1"/>
  <c r="G71" i="34"/>
  <c r="F71" i="34"/>
  <c r="E71" i="34"/>
  <c r="C71" i="34"/>
  <c r="B71" i="34"/>
  <c r="L67" i="34"/>
  <c r="I67" i="34"/>
  <c r="J67" i="34" s="1"/>
  <c r="G67" i="34"/>
  <c r="F67" i="34"/>
  <c r="E67" i="34"/>
  <c r="C67" i="34"/>
  <c r="B67" i="34"/>
  <c r="L66" i="34"/>
  <c r="I66" i="34"/>
  <c r="J66" i="34" s="1"/>
  <c r="G66" i="34"/>
  <c r="F66" i="34"/>
  <c r="E66" i="34"/>
  <c r="C66" i="34"/>
  <c r="B66" i="34"/>
  <c r="L65" i="34"/>
  <c r="I65" i="34"/>
  <c r="J65" i="34" s="1"/>
  <c r="G65" i="34"/>
  <c r="F65" i="34"/>
  <c r="E65" i="34"/>
  <c r="C65" i="34"/>
  <c r="B65" i="34"/>
  <c r="L64" i="34"/>
  <c r="I64" i="34"/>
  <c r="J64" i="34" s="1"/>
  <c r="G64" i="34"/>
  <c r="F64" i="34"/>
  <c r="E64" i="34"/>
  <c r="C64" i="34"/>
  <c r="B64" i="34"/>
  <c r="L63" i="34"/>
  <c r="I63" i="34"/>
  <c r="J63" i="34" s="1"/>
  <c r="G63" i="34"/>
  <c r="F63" i="34"/>
  <c r="E63" i="34"/>
  <c r="C63" i="34"/>
  <c r="B63" i="34"/>
  <c r="L62" i="34"/>
  <c r="I62" i="34"/>
  <c r="J62" i="34" s="1"/>
  <c r="G62" i="34"/>
  <c r="F62" i="34"/>
  <c r="E62" i="34"/>
  <c r="C62" i="34"/>
  <c r="B62" i="34"/>
  <c r="L61" i="34"/>
  <c r="I61" i="34"/>
  <c r="J61" i="34" s="1"/>
  <c r="G61" i="34"/>
  <c r="F61" i="34"/>
  <c r="E61" i="34"/>
  <c r="C61" i="34"/>
  <c r="B61" i="34"/>
  <c r="L57" i="34"/>
  <c r="I57" i="34"/>
  <c r="J57" i="34" s="1"/>
  <c r="G57" i="34"/>
  <c r="F57" i="34"/>
  <c r="E57" i="34"/>
  <c r="C57" i="34"/>
  <c r="B57" i="34"/>
  <c r="L56" i="34"/>
  <c r="I56" i="34"/>
  <c r="J56" i="34" s="1"/>
  <c r="G56" i="34"/>
  <c r="F56" i="34"/>
  <c r="E56" i="34"/>
  <c r="C56" i="34"/>
  <c r="B56" i="34"/>
  <c r="L55" i="34"/>
  <c r="I55" i="34"/>
  <c r="J55" i="34" s="1"/>
  <c r="G55" i="34"/>
  <c r="F55" i="34"/>
  <c r="E55" i="34"/>
  <c r="C55" i="34"/>
  <c r="B55" i="34"/>
  <c r="L54" i="34"/>
  <c r="I54" i="34"/>
  <c r="J54" i="34" s="1"/>
  <c r="G54" i="34"/>
  <c r="F54" i="34"/>
  <c r="E54" i="34"/>
  <c r="C54" i="34"/>
  <c r="B54" i="34"/>
  <c r="L53" i="34"/>
  <c r="I53" i="34"/>
  <c r="J53" i="34" s="1"/>
  <c r="G53" i="34"/>
  <c r="F53" i="34"/>
  <c r="E53" i="34"/>
  <c r="C53" i="34"/>
  <c r="B53" i="34"/>
  <c r="L52" i="34"/>
  <c r="I52" i="34"/>
  <c r="J52" i="34" s="1"/>
  <c r="G52" i="34"/>
  <c r="F52" i="34"/>
  <c r="E52" i="34"/>
  <c r="C52" i="34"/>
  <c r="B52" i="34"/>
  <c r="L51" i="34"/>
  <c r="I51" i="34"/>
  <c r="J51" i="34" s="1"/>
  <c r="G51" i="34"/>
  <c r="F51" i="34"/>
  <c r="E51" i="34"/>
  <c r="C51" i="34"/>
  <c r="B51" i="34"/>
  <c r="L47" i="34"/>
  <c r="I47" i="34"/>
  <c r="J47" i="34" s="1"/>
  <c r="G47" i="34"/>
  <c r="F47" i="34"/>
  <c r="E47" i="34"/>
  <c r="C47" i="34"/>
  <c r="B47" i="34"/>
  <c r="L46" i="34"/>
  <c r="I46" i="34"/>
  <c r="J46" i="34" s="1"/>
  <c r="G46" i="34"/>
  <c r="F46" i="34"/>
  <c r="E46" i="34"/>
  <c r="C46" i="34"/>
  <c r="B46" i="34"/>
  <c r="L45" i="34"/>
  <c r="I45" i="34"/>
  <c r="J45" i="34" s="1"/>
  <c r="G45" i="34"/>
  <c r="F45" i="34"/>
  <c r="E45" i="34"/>
  <c r="C45" i="34"/>
  <c r="B45" i="34"/>
  <c r="L44" i="34"/>
  <c r="I44" i="34"/>
  <c r="J44" i="34" s="1"/>
  <c r="G44" i="34"/>
  <c r="F44" i="34"/>
  <c r="E44" i="34"/>
  <c r="C44" i="34"/>
  <c r="B44" i="34"/>
  <c r="L43" i="34"/>
  <c r="I43" i="34"/>
  <c r="J43" i="34" s="1"/>
  <c r="G43" i="34"/>
  <c r="F43" i="34"/>
  <c r="E43" i="34"/>
  <c r="C43" i="34"/>
  <c r="B43" i="34"/>
  <c r="L42" i="34"/>
  <c r="I42" i="34"/>
  <c r="J42" i="34" s="1"/>
  <c r="G42" i="34"/>
  <c r="F42" i="34"/>
  <c r="E42" i="34"/>
  <c r="C42" i="34"/>
  <c r="B42" i="34"/>
  <c r="L41" i="34"/>
  <c r="I41" i="34"/>
  <c r="J41" i="34" s="1"/>
  <c r="G41" i="34"/>
  <c r="F41" i="34"/>
  <c r="E41" i="34"/>
  <c r="C41" i="34"/>
  <c r="B41" i="34"/>
  <c r="L37" i="34"/>
  <c r="I37" i="34"/>
  <c r="J37" i="34" s="1"/>
  <c r="G37" i="34"/>
  <c r="F37" i="34"/>
  <c r="E37" i="34"/>
  <c r="C37" i="34"/>
  <c r="B37" i="34"/>
  <c r="L36" i="34"/>
  <c r="I36" i="34"/>
  <c r="J36" i="34" s="1"/>
  <c r="G36" i="34"/>
  <c r="F36" i="34"/>
  <c r="E36" i="34"/>
  <c r="C36" i="34"/>
  <c r="B36" i="34"/>
  <c r="L35" i="34"/>
  <c r="I35" i="34"/>
  <c r="J35" i="34" s="1"/>
  <c r="G35" i="34"/>
  <c r="F35" i="34"/>
  <c r="E35" i="34"/>
  <c r="C35" i="34"/>
  <c r="B35" i="34"/>
  <c r="L34" i="34"/>
  <c r="I34" i="34"/>
  <c r="J34" i="34" s="1"/>
  <c r="G34" i="34"/>
  <c r="F34" i="34"/>
  <c r="E34" i="34"/>
  <c r="C34" i="34"/>
  <c r="B34" i="34"/>
  <c r="L33" i="34"/>
  <c r="I33" i="34"/>
  <c r="J33" i="34" s="1"/>
  <c r="G33" i="34"/>
  <c r="F33" i="34"/>
  <c r="E33" i="34"/>
  <c r="C33" i="34"/>
  <c r="B33" i="34"/>
  <c r="L32" i="34"/>
  <c r="I32" i="34"/>
  <c r="J32" i="34" s="1"/>
  <c r="G32" i="34"/>
  <c r="F32" i="34"/>
  <c r="E32" i="34"/>
  <c r="C32" i="34"/>
  <c r="B32" i="34"/>
  <c r="L31" i="34"/>
  <c r="I31" i="34"/>
  <c r="J31" i="34" s="1"/>
  <c r="G31" i="34"/>
  <c r="F31" i="34"/>
  <c r="E31" i="34"/>
  <c r="C31" i="34"/>
  <c r="B31" i="34"/>
  <c r="L27" i="34"/>
  <c r="I27" i="34"/>
  <c r="J27" i="34" s="1"/>
  <c r="G27" i="34"/>
  <c r="F27" i="34"/>
  <c r="E27" i="34"/>
  <c r="C27" i="34"/>
  <c r="B27" i="34"/>
  <c r="L26" i="34"/>
  <c r="I26" i="34"/>
  <c r="J26" i="34" s="1"/>
  <c r="G26" i="34"/>
  <c r="F26" i="34"/>
  <c r="E26" i="34"/>
  <c r="C26" i="34"/>
  <c r="B26" i="34"/>
  <c r="L25" i="34"/>
  <c r="I25" i="34"/>
  <c r="J25" i="34" s="1"/>
  <c r="G25" i="34"/>
  <c r="F25" i="34"/>
  <c r="E25" i="34"/>
  <c r="C25" i="34"/>
  <c r="B25" i="34"/>
  <c r="L24" i="34"/>
  <c r="I24" i="34"/>
  <c r="J24" i="34" s="1"/>
  <c r="G24" i="34"/>
  <c r="F24" i="34"/>
  <c r="E24" i="34"/>
  <c r="C24" i="34"/>
  <c r="B24" i="34"/>
  <c r="L23" i="34"/>
  <c r="I23" i="34"/>
  <c r="J23" i="34" s="1"/>
  <c r="G23" i="34"/>
  <c r="F23" i="34"/>
  <c r="E23" i="34"/>
  <c r="C23" i="34"/>
  <c r="B23" i="34"/>
  <c r="L22" i="34"/>
  <c r="I22" i="34"/>
  <c r="J22" i="34" s="1"/>
  <c r="G22" i="34"/>
  <c r="F22" i="34"/>
  <c r="E22" i="34"/>
  <c r="C22" i="34"/>
  <c r="B22" i="34"/>
  <c r="L21" i="34"/>
  <c r="I21" i="34"/>
  <c r="J21" i="34" s="1"/>
  <c r="G21" i="34"/>
  <c r="F21" i="34"/>
  <c r="E21" i="34"/>
  <c r="C21" i="34"/>
  <c r="B21" i="34"/>
  <c r="L17" i="34"/>
  <c r="I17" i="34"/>
  <c r="J17" i="34" s="1"/>
  <c r="G17" i="34"/>
  <c r="F17" i="34"/>
  <c r="E17" i="34"/>
  <c r="C17" i="34"/>
  <c r="B17" i="34"/>
  <c r="L16" i="34"/>
  <c r="I16" i="34"/>
  <c r="J16" i="34" s="1"/>
  <c r="G16" i="34"/>
  <c r="F16" i="34"/>
  <c r="E16" i="34"/>
  <c r="C16" i="34"/>
  <c r="B16" i="34"/>
  <c r="L15" i="34"/>
  <c r="I15" i="34"/>
  <c r="J15" i="34" s="1"/>
  <c r="G15" i="34"/>
  <c r="F15" i="34"/>
  <c r="E15" i="34"/>
  <c r="C15" i="34"/>
  <c r="B15" i="34"/>
  <c r="L14" i="34"/>
  <c r="I14" i="34"/>
  <c r="J14" i="34" s="1"/>
  <c r="G14" i="34"/>
  <c r="F14" i="34"/>
  <c r="E14" i="34"/>
  <c r="C14" i="34"/>
  <c r="B14" i="34"/>
  <c r="L13" i="34"/>
  <c r="I13" i="34"/>
  <c r="J13" i="34" s="1"/>
  <c r="G13" i="34"/>
  <c r="F13" i="34"/>
  <c r="E13" i="34"/>
  <c r="C13" i="34"/>
  <c r="B13" i="34"/>
  <c r="L12" i="34"/>
  <c r="I12" i="34"/>
  <c r="J12" i="34" s="1"/>
  <c r="G12" i="34"/>
  <c r="F12" i="34"/>
  <c r="E12" i="34"/>
  <c r="C12" i="34"/>
  <c r="B12" i="34"/>
  <c r="L11" i="34"/>
  <c r="I11" i="34"/>
  <c r="J11" i="34" s="1"/>
  <c r="G11" i="34"/>
  <c r="F11" i="34"/>
  <c r="E11" i="34"/>
  <c r="C11" i="34"/>
  <c r="B11" i="34"/>
  <c r="L95" i="33"/>
  <c r="I95" i="33"/>
  <c r="J95" i="33" s="1"/>
  <c r="G95" i="33"/>
  <c r="F95" i="33"/>
  <c r="E95" i="33"/>
  <c r="C95" i="33"/>
  <c r="B95" i="33"/>
  <c r="L94" i="33"/>
  <c r="I94" i="33"/>
  <c r="J94" i="33" s="1"/>
  <c r="G94" i="33"/>
  <c r="F94" i="33"/>
  <c r="E94" i="33"/>
  <c r="C94" i="33"/>
  <c r="B94" i="33"/>
  <c r="L93" i="33"/>
  <c r="I93" i="33"/>
  <c r="J93" i="33" s="1"/>
  <c r="G93" i="33"/>
  <c r="F93" i="33"/>
  <c r="E93" i="33"/>
  <c r="C93" i="33"/>
  <c r="B93" i="33"/>
  <c r="L92" i="33"/>
  <c r="I92" i="33"/>
  <c r="J92" i="33" s="1"/>
  <c r="G92" i="33"/>
  <c r="F92" i="33"/>
  <c r="E92" i="33"/>
  <c r="C92" i="33"/>
  <c r="B92" i="33"/>
  <c r="L91" i="33"/>
  <c r="I91" i="33"/>
  <c r="J91" i="33" s="1"/>
  <c r="G91" i="33"/>
  <c r="F91" i="33"/>
  <c r="E91" i="33"/>
  <c r="C91" i="33"/>
  <c r="B91" i="33"/>
  <c r="L87" i="33"/>
  <c r="I87" i="33"/>
  <c r="J87" i="33" s="1"/>
  <c r="G87" i="33"/>
  <c r="F87" i="33"/>
  <c r="E87" i="33"/>
  <c r="C87" i="33"/>
  <c r="B87" i="33"/>
  <c r="L86" i="33"/>
  <c r="I86" i="33"/>
  <c r="J86" i="33" s="1"/>
  <c r="G86" i="33"/>
  <c r="F86" i="33"/>
  <c r="E86" i="33"/>
  <c r="C86" i="33"/>
  <c r="B86" i="33"/>
  <c r="L85" i="33"/>
  <c r="I85" i="33"/>
  <c r="J85" i="33" s="1"/>
  <c r="G85" i="33"/>
  <c r="F85" i="33"/>
  <c r="E85" i="33"/>
  <c r="C85" i="33"/>
  <c r="B85" i="33"/>
  <c r="L84" i="33"/>
  <c r="I84" i="33"/>
  <c r="J84" i="33" s="1"/>
  <c r="G84" i="33"/>
  <c r="F84" i="33"/>
  <c r="E84" i="33"/>
  <c r="C84" i="33"/>
  <c r="B84" i="33"/>
  <c r="L83" i="33"/>
  <c r="I83" i="33"/>
  <c r="J83" i="33" s="1"/>
  <c r="G83" i="33"/>
  <c r="F83" i="33"/>
  <c r="E83" i="33"/>
  <c r="C83" i="33"/>
  <c r="B83" i="33"/>
  <c r="L82" i="33"/>
  <c r="I82" i="33"/>
  <c r="J82" i="33" s="1"/>
  <c r="G82" i="33"/>
  <c r="F82" i="33"/>
  <c r="E82" i="33"/>
  <c r="C82" i="33"/>
  <c r="B82" i="33"/>
  <c r="L81" i="33"/>
  <c r="I81" i="33"/>
  <c r="J81" i="33" s="1"/>
  <c r="G81" i="33"/>
  <c r="F81" i="33"/>
  <c r="E81" i="33"/>
  <c r="C81" i="33"/>
  <c r="B81" i="33"/>
  <c r="L77" i="33"/>
  <c r="I77" i="33"/>
  <c r="J77" i="33" s="1"/>
  <c r="G77" i="33"/>
  <c r="F77" i="33"/>
  <c r="E77" i="33"/>
  <c r="C77" i="33"/>
  <c r="B77" i="33"/>
  <c r="L76" i="33"/>
  <c r="I76" i="33"/>
  <c r="J76" i="33" s="1"/>
  <c r="G76" i="33"/>
  <c r="F76" i="33"/>
  <c r="E76" i="33"/>
  <c r="C76" i="33"/>
  <c r="B76" i="33"/>
  <c r="L75" i="33"/>
  <c r="I75" i="33"/>
  <c r="J75" i="33" s="1"/>
  <c r="G75" i="33"/>
  <c r="F75" i="33"/>
  <c r="E75" i="33"/>
  <c r="C75" i="33"/>
  <c r="B75" i="33"/>
  <c r="L74" i="33"/>
  <c r="I74" i="33"/>
  <c r="J74" i="33" s="1"/>
  <c r="G74" i="33"/>
  <c r="F74" i="33"/>
  <c r="E74" i="33"/>
  <c r="C74" i="33"/>
  <c r="B74" i="33"/>
  <c r="L73" i="33"/>
  <c r="I73" i="33"/>
  <c r="J73" i="33" s="1"/>
  <c r="G73" i="33"/>
  <c r="F73" i="33"/>
  <c r="E73" i="33"/>
  <c r="C73" i="33"/>
  <c r="B73" i="33"/>
  <c r="L72" i="33"/>
  <c r="I72" i="33"/>
  <c r="J72" i="33" s="1"/>
  <c r="G72" i="33"/>
  <c r="F72" i="33"/>
  <c r="E72" i="33"/>
  <c r="C72" i="33"/>
  <c r="B72" i="33"/>
  <c r="L71" i="33"/>
  <c r="I71" i="33"/>
  <c r="J71" i="33" s="1"/>
  <c r="G71" i="33"/>
  <c r="F71" i="33"/>
  <c r="E71" i="33"/>
  <c r="C71" i="33"/>
  <c r="B71" i="33"/>
  <c r="L67" i="33"/>
  <c r="I67" i="33"/>
  <c r="J67" i="33" s="1"/>
  <c r="G67" i="33"/>
  <c r="F67" i="33"/>
  <c r="E67" i="33"/>
  <c r="C67" i="33"/>
  <c r="B67" i="33"/>
  <c r="L66" i="33"/>
  <c r="I66" i="33"/>
  <c r="J66" i="33" s="1"/>
  <c r="G66" i="33"/>
  <c r="F66" i="33"/>
  <c r="E66" i="33"/>
  <c r="C66" i="33"/>
  <c r="B66" i="33"/>
  <c r="L65" i="33"/>
  <c r="I65" i="33"/>
  <c r="J65" i="33" s="1"/>
  <c r="G65" i="33"/>
  <c r="F65" i="33"/>
  <c r="E65" i="33"/>
  <c r="C65" i="33"/>
  <c r="B65" i="33"/>
  <c r="L64" i="33"/>
  <c r="I64" i="33"/>
  <c r="J64" i="33" s="1"/>
  <c r="G64" i="33"/>
  <c r="F64" i="33"/>
  <c r="E64" i="33"/>
  <c r="C64" i="33"/>
  <c r="B64" i="33"/>
  <c r="L63" i="33"/>
  <c r="I63" i="33"/>
  <c r="J63" i="33" s="1"/>
  <c r="G63" i="33"/>
  <c r="F63" i="33"/>
  <c r="E63" i="33"/>
  <c r="C63" i="33"/>
  <c r="B63" i="33"/>
  <c r="L62" i="33"/>
  <c r="I62" i="33"/>
  <c r="J62" i="33" s="1"/>
  <c r="G62" i="33"/>
  <c r="F62" i="33"/>
  <c r="E62" i="33"/>
  <c r="C62" i="33"/>
  <c r="B62" i="33"/>
  <c r="L61" i="33"/>
  <c r="I61" i="33"/>
  <c r="J61" i="33" s="1"/>
  <c r="G61" i="33"/>
  <c r="F61" i="33"/>
  <c r="E61" i="33"/>
  <c r="C61" i="33"/>
  <c r="B61" i="33"/>
  <c r="L57" i="33"/>
  <c r="I57" i="33"/>
  <c r="J57" i="33" s="1"/>
  <c r="G57" i="33"/>
  <c r="F57" i="33"/>
  <c r="E57" i="33"/>
  <c r="C57" i="33"/>
  <c r="B57" i="33"/>
  <c r="L56" i="33"/>
  <c r="I56" i="33"/>
  <c r="J56" i="33" s="1"/>
  <c r="G56" i="33"/>
  <c r="F56" i="33"/>
  <c r="E56" i="33"/>
  <c r="C56" i="33"/>
  <c r="B56" i="33"/>
  <c r="L55" i="33"/>
  <c r="I55" i="33"/>
  <c r="J55" i="33" s="1"/>
  <c r="G55" i="33"/>
  <c r="F55" i="33"/>
  <c r="E55" i="33"/>
  <c r="C55" i="33"/>
  <c r="B55" i="33"/>
  <c r="L54" i="33"/>
  <c r="I54" i="33"/>
  <c r="J54" i="33" s="1"/>
  <c r="G54" i="33"/>
  <c r="F54" i="33"/>
  <c r="E54" i="33"/>
  <c r="C54" i="33"/>
  <c r="B54" i="33"/>
  <c r="L53" i="33"/>
  <c r="I53" i="33"/>
  <c r="J53" i="33" s="1"/>
  <c r="G53" i="33"/>
  <c r="F53" i="33"/>
  <c r="E53" i="33"/>
  <c r="C53" i="33"/>
  <c r="B53" i="33"/>
  <c r="L52" i="33"/>
  <c r="I52" i="33"/>
  <c r="J52" i="33" s="1"/>
  <c r="G52" i="33"/>
  <c r="F52" i="33"/>
  <c r="E52" i="33"/>
  <c r="C52" i="33"/>
  <c r="B52" i="33"/>
  <c r="L51" i="33"/>
  <c r="I51" i="33"/>
  <c r="J51" i="33" s="1"/>
  <c r="G51" i="33"/>
  <c r="F51" i="33"/>
  <c r="E51" i="33"/>
  <c r="C51" i="33"/>
  <c r="B51" i="33"/>
  <c r="L47" i="33"/>
  <c r="I47" i="33"/>
  <c r="J47" i="33" s="1"/>
  <c r="G47" i="33"/>
  <c r="F47" i="33"/>
  <c r="E47" i="33"/>
  <c r="C47" i="33"/>
  <c r="B47" i="33"/>
  <c r="L46" i="33"/>
  <c r="I46" i="33"/>
  <c r="J46" i="33" s="1"/>
  <c r="G46" i="33"/>
  <c r="F46" i="33"/>
  <c r="E46" i="33"/>
  <c r="C46" i="33"/>
  <c r="B46" i="33"/>
  <c r="L45" i="33"/>
  <c r="I45" i="33"/>
  <c r="J45" i="33" s="1"/>
  <c r="G45" i="33"/>
  <c r="F45" i="33"/>
  <c r="E45" i="33"/>
  <c r="C45" i="33"/>
  <c r="B45" i="33"/>
  <c r="L44" i="33"/>
  <c r="I44" i="33"/>
  <c r="J44" i="33" s="1"/>
  <c r="G44" i="33"/>
  <c r="F44" i="33"/>
  <c r="E44" i="33"/>
  <c r="C44" i="33"/>
  <c r="B44" i="33"/>
  <c r="L43" i="33"/>
  <c r="I43" i="33"/>
  <c r="J43" i="33" s="1"/>
  <c r="G43" i="33"/>
  <c r="F43" i="33"/>
  <c r="E43" i="33"/>
  <c r="C43" i="33"/>
  <c r="B43" i="33"/>
  <c r="L42" i="33"/>
  <c r="I42" i="33"/>
  <c r="J42" i="33" s="1"/>
  <c r="G42" i="33"/>
  <c r="F42" i="33"/>
  <c r="E42" i="33"/>
  <c r="C42" i="33"/>
  <c r="B42" i="33"/>
  <c r="L41" i="33"/>
  <c r="I41" i="33"/>
  <c r="J41" i="33" s="1"/>
  <c r="G41" i="33"/>
  <c r="F41" i="33"/>
  <c r="E41" i="33"/>
  <c r="C41" i="33"/>
  <c r="B41" i="33"/>
  <c r="L37" i="33"/>
  <c r="I37" i="33"/>
  <c r="J37" i="33" s="1"/>
  <c r="G37" i="33"/>
  <c r="F37" i="33"/>
  <c r="E37" i="33"/>
  <c r="C37" i="33"/>
  <c r="B37" i="33"/>
  <c r="L36" i="33"/>
  <c r="I36" i="33"/>
  <c r="J36" i="33" s="1"/>
  <c r="G36" i="33"/>
  <c r="F36" i="33"/>
  <c r="E36" i="33"/>
  <c r="C36" i="33"/>
  <c r="B36" i="33"/>
  <c r="L35" i="33"/>
  <c r="I35" i="33"/>
  <c r="J35" i="33" s="1"/>
  <c r="G35" i="33"/>
  <c r="F35" i="33"/>
  <c r="E35" i="33"/>
  <c r="C35" i="33"/>
  <c r="B35" i="33"/>
  <c r="L34" i="33"/>
  <c r="I34" i="33"/>
  <c r="J34" i="33" s="1"/>
  <c r="G34" i="33"/>
  <c r="F34" i="33"/>
  <c r="E34" i="33"/>
  <c r="C34" i="33"/>
  <c r="B34" i="33"/>
  <c r="L33" i="33"/>
  <c r="I33" i="33"/>
  <c r="J33" i="33" s="1"/>
  <c r="G33" i="33"/>
  <c r="F33" i="33"/>
  <c r="E33" i="33"/>
  <c r="C33" i="33"/>
  <c r="B33" i="33"/>
  <c r="L32" i="33"/>
  <c r="I32" i="33"/>
  <c r="J32" i="33" s="1"/>
  <c r="G32" i="33"/>
  <c r="F32" i="33"/>
  <c r="E32" i="33"/>
  <c r="C32" i="33"/>
  <c r="B32" i="33"/>
  <c r="L31" i="33"/>
  <c r="I31" i="33"/>
  <c r="J31" i="33" s="1"/>
  <c r="G31" i="33"/>
  <c r="F31" i="33"/>
  <c r="E31" i="33"/>
  <c r="C31" i="33"/>
  <c r="B31" i="33"/>
  <c r="L27" i="33"/>
  <c r="I27" i="33"/>
  <c r="J27" i="33" s="1"/>
  <c r="G27" i="33"/>
  <c r="F27" i="33"/>
  <c r="E27" i="33"/>
  <c r="C27" i="33"/>
  <c r="B27" i="33"/>
  <c r="L26" i="33"/>
  <c r="I26" i="33"/>
  <c r="J26" i="33" s="1"/>
  <c r="G26" i="33"/>
  <c r="F26" i="33"/>
  <c r="E26" i="33"/>
  <c r="C26" i="33"/>
  <c r="B26" i="33"/>
  <c r="L25" i="33"/>
  <c r="I25" i="33"/>
  <c r="J25" i="33" s="1"/>
  <c r="G25" i="33"/>
  <c r="F25" i="33"/>
  <c r="E25" i="33"/>
  <c r="C25" i="33"/>
  <c r="B25" i="33"/>
  <c r="L24" i="33"/>
  <c r="I24" i="33"/>
  <c r="J24" i="33" s="1"/>
  <c r="G24" i="33"/>
  <c r="F24" i="33"/>
  <c r="E24" i="33"/>
  <c r="C24" i="33"/>
  <c r="B24" i="33"/>
  <c r="L23" i="33"/>
  <c r="I23" i="33"/>
  <c r="J23" i="33" s="1"/>
  <c r="G23" i="33"/>
  <c r="F23" i="33"/>
  <c r="E23" i="33"/>
  <c r="C23" i="33"/>
  <c r="B23" i="33"/>
  <c r="L22" i="33"/>
  <c r="I22" i="33"/>
  <c r="J22" i="33" s="1"/>
  <c r="G22" i="33"/>
  <c r="F22" i="33"/>
  <c r="E22" i="33"/>
  <c r="C22" i="33"/>
  <c r="B22" i="33"/>
  <c r="L21" i="33"/>
  <c r="I21" i="33"/>
  <c r="J21" i="33" s="1"/>
  <c r="G21" i="33"/>
  <c r="F21" i="33"/>
  <c r="E21" i="33"/>
  <c r="C21" i="33"/>
  <c r="B21" i="33"/>
  <c r="L17" i="33"/>
  <c r="I17" i="33"/>
  <c r="J17" i="33" s="1"/>
  <c r="G17" i="33"/>
  <c r="F17" i="33"/>
  <c r="E17" i="33"/>
  <c r="C17" i="33"/>
  <c r="B17" i="33"/>
  <c r="L16" i="33"/>
  <c r="I16" i="33"/>
  <c r="J16" i="33" s="1"/>
  <c r="G16" i="33"/>
  <c r="F16" i="33"/>
  <c r="E16" i="33"/>
  <c r="C16" i="33"/>
  <c r="B16" i="33"/>
  <c r="L15" i="33"/>
  <c r="I15" i="33"/>
  <c r="J15" i="33" s="1"/>
  <c r="G15" i="33"/>
  <c r="F15" i="33"/>
  <c r="E15" i="33"/>
  <c r="C15" i="33"/>
  <c r="B15" i="33"/>
  <c r="L14" i="33"/>
  <c r="I14" i="33"/>
  <c r="J14" i="33" s="1"/>
  <c r="G14" i="33"/>
  <c r="F14" i="33"/>
  <c r="E14" i="33"/>
  <c r="C14" i="33"/>
  <c r="B14" i="33"/>
  <c r="L13" i="33"/>
  <c r="I13" i="33"/>
  <c r="J13" i="33" s="1"/>
  <c r="G13" i="33"/>
  <c r="F13" i="33"/>
  <c r="E13" i="33"/>
  <c r="C13" i="33"/>
  <c r="B13" i="33"/>
  <c r="L12" i="33"/>
  <c r="I12" i="33"/>
  <c r="J12" i="33" s="1"/>
  <c r="G12" i="33"/>
  <c r="F12" i="33"/>
  <c r="E12" i="33"/>
  <c r="C12" i="33"/>
  <c r="B12" i="33"/>
  <c r="L11" i="33"/>
  <c r="I11" i="33"/>
  <c r="J11" i="33" s="1"/>
  <c r="G11" i="33"/>
  <c r="F11" i="33"/>
  <c r="E11" i="33"/>
  <c r="C11" i="33"/>
  <c r="B11" i="33"/>
  <c r="L95" i="47"/>
  <c r="I95" i="47"/>
  <c r="J95" i="47" s="1"/>
  <c r="G95" i="47"/>
  <c r="F95" i="47"/>
  <c r="E95" i="47"/>
  <c r="C95" i="47"/>
  <c r="B95" i="47"/>
  <c r="L94" i="47"/>
  <c r="I94" i="47"/>
  <c r="J94" i="47" s="1"/>
  <c r="G94" i="47"/>
  <c r="F94" i="47"/>
  <c r="E94" i="47"/>
  <c r="C94" i="47"/>
  <c r="B94" i="47"/>
  <c r="L93" i="47"/>
  <c r="I93" i="47"/>
  <c r="J93" i="47" s="1"/>
  <c r="G93" i="47"/>
  <c r="F93" i="47"/>
  <c r="E93" i="47"/>
  <c r="C93" i="47"/>
  <c r="B93" i="47"/>
  <c r="L92" i="47"/>
  <c r="I92" i="47"/>
  <c r="J92" i="47" s="1"/>
  <c r="G92" i="47"/>
  <c r="F92" i="47"/>
  <c r="E92" i="47"/>
  <c r="C92" i="47"/>
  <c r="B92" i="47"/>
  <c r="L91" i="47"/>
  <c r="I91" i="47"/>
  <c r="J91" i="47" s="1"/>
  <c r="G91" i="47"/>
  <c r="F91" i="47"/>
  <c r="E91" i="47"/>
  <c r="C91" i="47"/>
  <c r="B91" i="47"/>
  <c r="L87" i="47"/>
  <c r="I87" i="47"/>
  <c r="J87" i="47" s="1"/>
  <c r="G87" i="47"/>
  <c r="F87" i="47"/>
  <c r="E87" i="47"/>
  <c r="C87" i="47"/>
  <c r="B87" i="47"/>
  <c r="L86" i="47"/>
  <c r="I86" i="47"/>
  <c r="J86" i="47" s="1"/>
  <c r="G86" i="47"/>
  <c r="F86" i="47"/>
  <c r="E86" i="47"/>
  <c r="C86" i="47"/>
  <c r="B86" i="47"/>
  <c r="L85" i="47"/>
  <c r="I85" i="47"/>
  <c r="J85" i="47" s="1"/>
  <c r="G85" i="47"/>
  <c r="F85" i="47"/>
  <c r="E85" i="47"/>
  <c r="C85" i="47"/>
  <c r="B85" i="47"/>
  <c r="L84" i="47"/>
  <c r="I84" i="47"/>
  <c r="J84" i="47" s="1"/>
  <c r="G84" i="47"/>
  <c r="F84" i="47"/>
  <c r="E84" i="47"/>
  <c r="C84" i="47"/>
  <c r="B84" i="47"/>
  <c r="L83" i="47"/>
  <c r="I83" i="47"/>
  <c r="J83" i="47" s="1"/>
  <c r="G83" i="47"/>
  <c r="F83" i="47"/>
  <c r="E83" i="47"/>
  <c r="C83" i="47"/>
  <c r="B83" i="47"/>
  <c r="L82" i="47"/>
  <c r="I82" i="47"/>
  <c r="J82" i="47" s="1"/>
  <c r="G82" i="47"/>
  <c r="F82" i="47"/>
  <c r="E82" i="47"/>
  <c r="C82" i="47"/>
  <c r="B82" i="47"/>
  <c r="L81" i="47"/>
  <c r="I81" i="47"/>
  <c r="J81" i="47" s="1"/>
  <c r="G81" i="47"/>
  <c r="F81" i="47"/>
  <c r="E81" i="47"/>
  <c r="C81" i="47"/>
  <c r="B81" i="47"/>
  <c r="L77" i="47"/>
  <c r="I77" i="47"/>
  <c r="J77" i="47" s="1"/>
  <c r="G77" i="47"/>
  <c r="F77" i="47"/>
  <c r="E77" i="47"/>
  <c r="C77" i="47"/>
  <c r="B77" i="47"/>
  <c r="L76" i="47"/>
  <c r="I76" i="47"/>
  <c r="J76" i="47" s="1"/>
  <c r="G76" i="47"/>
  <c r="F76" i="47"/>
  <c r="E76" i="47"/>
  <c r="C76" i="47"/>
  <c r="B76" i="47"/>
  <c r="L75" i="47"/>
  <c r="I75" i="47"/>
  <c r="J75" i="47" s="1"/>
  <c r="G75" i="47"/>
  <c r="F75" i="47"/>
  <c r="E75" i="47"/>
  <c r="C75" i="47"/>
  <c r="B75" i="47"/>
  <c r="L74" i="47"/>
  <c r="I74" i="47"/>
  <c r="J74" i="47" s="1"/>
  <c r="G74" i="47"/>
  <c r="F74" i="47"/>
  <c r="E74" i="47"/>
  <c r="C74" i="47"/>
  <c r="B74" i="47"/>
  <c r="L73" i="47"/>
  <c r="I73" i="47"/>
  <c r="J73" i="47" s="1"/>
  <c r="G73" i="47"/>
  <c r="F73" i="47"/>
  <c r="E73" i="47"/>
  <c r="C73" i="47"/>
  <c r="B73" i="47"/>
  <c r="L72" i="47"/>
  <c r="I72" i="47"/>
  <c r="J72" i="47" s="1"/>
  <c r="G72" i="47"/>
  <c r="F72" i="47"/>
  <c r="E72" i="47"/>
  <c r="C72" i="47"/>
  <c r="B72" i="47"/>
  <c r="L71" i="47"/>
  <c r="I71" i="47"/>
  <c r="J71" i="47" s="1"/>
  <c r="G71" i="47"/>
  <c r="F71" i="47"/>
  <c r="E71" i="47"/>
  <c r="C71" i="47"/>
  <c r="B71" i="47"/>
  <c r="L67" i="47"/>
  <c r="I67" i="47"/>
  <c r="J67" i="47" s="1"/>
  <c r="G67" i="47"/>
  <c r="F67" i="47"/>
  <c r="E67" i="47"/>
  <c r="C67" i="47"/>
  <c r="B67" i="47"/>
  <c r="L66" i="47"/>
  <c r="I66" i="47"/>
  <c r="J66" i="47" s="1"/>
  <c r="G66" i="47"/>
  <c r="F66" i="47"/>
  <c r="E66" i="47"/>
  <c r="C66" i="47"/>
  <c r="B66" i="47"/>
  <c r="L65" i="47"/>
  <c r="I65" i="47"/>
  <c r="J65" i="47" s="1"/>
  <c r="G65" i="47"/>
  <c r="F65" i="47"/>
  <c r="E65" i="47"/>
  <c r="C65" i="47"/>
  <c r="B65" i="47"/>
  <c r="L64" i="47"/>
  <c r="I64" i="47"/>
  <c r="J64" i="47" s="1"/>
  <c r="G64" i="47"/>
  <c r="F64" i="47"/>
  <c r="E64" i="47"/>
  <c r="C64" i="47"/>
  <c r="B64" i="47"/>
  <c r="L63" i="47"/>
  <c r="I63" i="47"/>
  <c r="J63" i="47" s="1"/>
  <c r="G63" i="47"/>
  <c r="F63" i="47"/>
  <c r="E63" i="47"/>
  <c r="C63" i="47"/>
  <c r="B63" i="47"/>
  <c r="L62" i="47"/>
  <c r="I62" i="47"/>
  <c r="J62" i="47" s="1"/>
  <c r="G62" i="47"/>
  <c r="F62" i="47"/>
  <c r="E62" i="47"/>
  <c r="C62" i="47"/>
  <c r="B62" i="47"/>
  <c r="L61" i="47"/>
  <c r="I61" i="47"/>
  <c r="J61" i="47" s="1"/>
  <c r="G61" i="47"/>
  <c r="F61" i="47"/>
  <c r="E61" i="47"/>
  <c r="C61" i="47"/>
  <c r="B61" i="47"/>
  <c r="L57" i="47"/>
  <c r="I57" i="47"/>
  <c r="J57" i="47" s="1"/>
  <c r="G57" i="47"/>
  <c r="F57" i="47"/>
  <c r="E57" i="47"/>
  <c r="C57" i="47"/>
  <c r="B57" i="47"/>
  <c r="L56" i="47"/>
  <c r="I56" i="47"/>
  <c r="J56" i="47" s="1"/>
  <c r="G56" i="47"/>
  <c r="F56" i="47"/>
  <c r="E56" i="47"/>
  <c r="C56" i="47"/>
  <c r="B56" i="47"/>
  <c r="L55" i="47"/>
  <c r="I55" i="47"/>
  <c r="J55" i="47" s="1"/>
  <c r="G55" i="47"/>
  <c r="F55" i="47"/>
  <c r="E55" i="47"/>
  <c r="C55" i="47"/>
  <c r="B55" i="47"/>
  <c r="L54" i="47"/>
  <c r="I54" i="47"/>
  <c r="J54" i="47" s="1"/>
  <c r="G54" i="47"/>
  <c r="F54" i="47"/>
  <c r="E54" i="47"/>
  <c r="C54" i="47"/>
  <c r="B54" i="47"/>
  <c r="L53" i="47"/>
  <c r="I53" i="47"/>
  <c r="J53" i="47" s="1"/>
  <c r="G53" i="47"/>
  <c r="F53" i="47"/>
  <c r="E53" i="47"/>
  <c r="C53" i="47"/>
  <c r="B53" i="47"/>
  <c r="L52" i="47"/>
  <c r="I52" i="47"/>
  <c r="J52" i="47" s="1"/>
  <c r="G52" i="47"/>
  <c r="F52" i="47"/>
  <c r="E52" i="47"/>
  <c r="C52" i="47"/>
  <c r="B52" i="47"/>
  <c r="L51" i="47"/>
  <c r="I51" i="47"/>
  <c r="J51" i="47" s="1"/>
  <c r="G51" i="47"/>
  <c r="F51" i="47"/>
  <c r="E51" i="47"/>
  <c r="C51" i="47"/>
  <c r="B51" i="47"/>
  <c r="L47" i="47"/>
  <c r="I47" i="47"/>
  <c r="J47" i="47" s="1"/>
  <c r="G47" i="47"/>
  <c r="F47" i="47"/>
  <c r="E47" i="47"/>
  <c r="C47" i="47"/>
  <c r="B47" i="47"/>
  <c r="L46" i="47"/>
  <c r="I46" i="47"/>
  <c r="J46" i="47" s="1"/>
  <c r="G46" i="47"/>
  <c r="F46" i="47"/>
  <c r="E46" i="47"/>
  <c r="C46" i="47"/>
  <c r="B46" i="47"/>
  <c r="L45" i="47"/>
  <c r="I45" i="47"/>
  <c r="J45" i="47" s="1"/>
  <c r="G45" i="47"/>
  <c r="F45" i="47"/>
  <c r="E45" i="47"/>
  <c r="C45" i="47"/>
  <c r="B45" i="47"/>
  <c r="L44" i="47"/>
  <c r="I44" i="47"/>
  <c r="J44" i="47" s="1"/>
  <c r="G44" i="47"/>
  <c r="F44" i="47"/>
  <c r="E44" i="47"/>
  <c r="C44" i="47"/>
  <c r="B44" i="47"/>
  <c r="L43" i="47"/>
  <c r="I43" i="47"/>
  <c r="J43" i="47" s="1"/>
  <c r="G43" i="47"/>
  <c r="F43" i="47"/>
  <c r="E43" i="47"/>
  <c r="C43" i="47"/>
  <c r="B43" i="47"/>
  <c r="L42" i="47"/>
  <c r="I42" i="47"/>
  <c r="J42" i="47" s="1"/>
  <c r="G42" i="47"/>
  <c r="F42" i="47"/>
  <c r="E42" i="47"/>
  <c r="C42" i="47"/>
  <c r="B42" i="47"/>
  <c r="L41" i="47"/>
  <c r="I41" i="47"/>
  <c r="J41" i="47" s="1"/>
  <c r="G41" i="47"/>
  <c r="F41" i="47"/>
  <c r="E41" i="47"/>
  <c r="C41" i="47"/>
  <c r="B41" i="47"/>
  <c r="L37" i="47"/>
  <c r="I37" i="47"/>
  <c r="J37" i="47" s="1"/>
  <c r="G37" i="47"/>
  <c r="F37" i="47"/>
  <c r="E37" i="47"/>
  <c r="C37" i="47"/>
  <c r="B37" i="47"/>
  <c r="L36" i="47"/>
  <c r="I36" i="47"/>
  <c r="J36" i="47" s="1"/>
  <c r="G36" i="47"/>
  <c r="F36" i="47"/>
  <c r="E36" i="47"/>
  <c r="C36" i="47"/>
  <c r="B36" i="47"/>
  <c r="L35" i="47"/>
  <c r="I35" i="47"/>
  <c r="J35" i="47" s="1"/>
  <c r="G35" i="47"/>
  <c r="F35" i="47"/>
  <c r="E35" i="47"/>
  <c r="C35" i="47"/>
  <c r="B35" i="47"/>
  <c r="L34" i="47"/>
  <c r="I34" i="47"/>
  <c r="J34" i="47" s="1"/>
  <c r="G34" i="47"/>
  <c r="F34" i="47"/>
  <c r="E34" i="47"/>
  <c r="C34" i="47"/>
  <c r="B34" i="47"/>
  <c r="L33" i="47"/>
  <c r="I33" i="47"/>
  <c r="J33" i="47" s="1"/>
  <c r="G33" i="47"/>
  <c r="F33" i="47"/>
  <c r="E33" i="47"/>
  <c r="C33" i="47"/>
  <c r="B33" i="47"/>
  <c r="L32" i="47"/>
  <c r="I32" i="47"/>
  <c r="J32" i="47" s="1"/>
  <c r="G32" i="47"/>
  <c r="F32" i="47"/>
  <c r="E32" i="47"/>
  <c r="C32" i="47"/>
  <c r="B32" i="47"/>
  <c r="L31" i="47"/>
  <c r="I31" i="47"/>
  <c r="J31" i="47" s="1"/>
  <c r="G31" i="47"/>
  <c r="F31" i="47"/>
  <c r="E31" i="47"/>
  <c r="C31" i="47"/>
  <c r="B31" i="47"/>
  <c r="L27" i="47"/>
  <c r="I27" i="47"/>
  <c r="J27" i="47" s="1"/>
  <c r="G27" i="47"/>
  <c r="F27" i="47"/>
  <c r="E27" i="47"/>
  <c r="C27" i="47"/>
  <c r="B27" i="47"/>
  <c r="L26" i="47"/>
  <c r="I26" i="47"/>
  <c r="J26" i="47" s="1"/>
  <c r="G26" i="47"/>
  <c r="F26" i="47"/>
  <c r="E26" i="47"/>
  <c r="C26" i="47"/>
  <c r="B26" i="47"/>
  <c r="L25" i="47"/>
  <c r="I25" i="47"/>
  <c r="J25" i="47" s="1"/>
  <c r="G25" i="47"/>
  <c r="F25" i="47"/>
  <c r="E25" i="47"/>
  <c r="C25" i="47"/>
  <c r="B25" i="47"/>
  <c r="L24" i="47"/>
  <c r="I24" i="47"/>
  <c r="J24" i="47" s="1"/>
  <c r="G24" i="47"/>
  <c r="F24" i="47"/>
  <c r="E24" i="47"/>
  <c r="C24" i="47"/>
  <c r="B24" i="47"/>
  <c r="L23" i="47"/>
  <c r="I23" i="47"/>
  <c r="J23" i="47" s="1"/>
  <c r="G23" i="47"/>
  <c r="F23" i="47"/>
  <c r="E23" i="47"/>
  <c r="C23" i="47"/>
  <c r="B23" i="47"/>
  <c r="L22" i="47"/>
  <c r="I22" i="47"/>
  <c r="J22" i="47" s="1"/>
  <c r="G22" i="47"/>
  <c r="F22" i="47"/>
  <c r="E22" i="47"/>
  <c r="C22" i="47"/>
  <c r="B22" i="47"/>
  <c r="L21" i="47"/>
  <c r="I21" i="47"/>
  <c r="J21" i="47" s="1"/>
  <c r="G21" i="47"/>
  <c r="F21" i="47"/>
  <c r="E21" i="47"/>
  <c r="C21" i="47"/>
  <c r="B21" i="47"/>
  <c r="L17" i="47"/>
  <c r="I17" i="47"/>
  <c r="J17" i="47" s="1"/>
  <c r="G17" i="47"/>
  <c r="F17" i="47"/>
  <c r="E17" i="47"/>
  <c r="C17" i="47"/>
  <c r="B17" i="47"/>
  <c r="L16" i="47"/>
  <c r="I16" i="47"/>
  <c r="J16" i="47" s="1"/>
  <c r="G16" i="47"/>
  <c r="F16" i="47"/>
  <c r="E16" i="47"/>
  <c r="C16" i="47"/>
  <c r="B16" i="47"/>
  <c r="L15" i="47"/>
  <c r="I15" i="47"/>
  <c r="J15" i="47" s="1"/>
  <c r="G15" i="47"/>
  <c r="F15" i="47"/>
  <c r="E15" i="47"/>
  <c r="C15" i="47"/>
  <c r="B15" i="47"/>
  <c r="L14" i="47"/>
  <c r="I14" i="47"/>
  <c r="J14" i="47" s="1"/>
  <c r="G14" i="47"/>
  <c r="F14" i="47"/>
  <c r="E14" i="47"/>
  <c r="C14" i="47"/>
  <c r="B14" i="47"/>
  <c r="L13" i="47"/>
  <c r="I13" i="47"/>
  <c r="J13" i="47" s="1"/>
  <c r="G13" i="47"/>
  <c r="F13" i="47"/>
  <c r="E13" i="47"/>
  <c r="C13" i="47"/>
  <c r="B13" i="47"/>
  <c r="L12" i="47"/>
  <c r="I12" i="47"/>
  <c r="J12" i="47" s="1"/>
  <c r="G12" i="47"/>
  <c r="F12" i="47"/>
  <c r="E12" i="47"/>
  <c r="C12" i="47"/>
  <c r="B12" i="47"/>
  <c r="L11" i="47"/>
  <c r="I11" i="47"/>
  <c r="J11" i="47" s="1"/>
  <c r="G11" i="47"/>
  <c r="F11" i="47"/>
  <c r="E11" i="47"/>
  <c r="C11" i="47"/>
  <c r="B11" i="47"/>
  <c r="I102" i="28"/>
  <c r="J102" i="28" s="1"/>
  <c r="G102" i="28"/>
  <c r="F102" i="28"/>
  <c r="E102" i="28"/>
  <c r="C102" i="28"/>
  <c r="B102" i="28"/>
  <c r="I101" i="28"/>
  <c r="J101" i="28" s="1"/>
  <c r="G101" i="28"/>
  <c r="F101" i="28"/>
  <c r="E101" i="28"/>
  <c r="C101" i="28"/>
  <c r="B101" i="28"/>
  <c r="I100" i="28"/>
  <c r="J100" i="28" s="1"/>
  <c r="G100" i="28"/>
  <c r="F100" i="28"/>
  <c r="E100" i="28"/>
  <c r="C100" i="28"/>
  <c r="B100" i="28"/>
  <c r="I99" i="28"/>
  <c r="J99" i="28" s="1"/>
  <c r="G99" i="28"/>
  <c r="F99" i="28"/>
  <c r="E99" i="28"/>
  <c r="C99" i="28"/>
  <c r="B99" i="28"/>
  <c r="I98" i="28"/>
  <c r="J98" i="28" s="1"/>
  <c r="G98" i="28"/>
  <c r="F98" i="28"/>
  <c r="E98" i="28"/>
  <c r="C98" i="28"/>
  <c r="B98" i="28"/>
  <c r="I94" i="28"/>
  <c r="J94" i="28" s="1"/>
  <c r="G94" i="28"/>
  <c r="F94" i="28"/>
  <c r="E94" i="28"/>
  <c r="C94" i="28"/>
  <c r="B94" i="28"/>
  <c r="I93" i="28"/>
  <c r="J93" i="28" s="1"/>
  <c r="G93" i="28"/>
  <c r="F93" i="28"/>
  <c r="E93" i="28"/>
  <c r="C93" i="28"/>
  <c r="B93" i="28"/>
  <c r="I92" i="28"/>
  <c r="J92" i="28" s="1"/>
  <c r="G92" i="28"/>
  <c r="F92" i="28"/>
  <c r="E92" i="28"/>
  <c r="C92" i="28"/>
  <c r="B92" i="28"/>
  <c r="I91" i="28"/>
  <c r="J91" i="28" s="1"/>
  <c r="G91" i="28"/>
  <c r="F91" i="28"/>
  <c r="E91" i="28"/>
  <c r="C91" i="28"/>
  <c r="B91" i="28"/>
  <c r="I90" i="28"/>
  <c r="J90" i="28" s="1"/>
  <c r="G90" i="28"/>
  <c r="F90" i="28"/>
  <c r="E90" i="28"/>
  <c r="C90" i="28"/>
  <c r="B90" i="28"/>
  <c r="I89" i="28"/>
  <c r="J89" i="28" s="1"/>
  <c r="G89" i="28"/>
  <c r="F89" i="28"/>
  <c r="E89" i="28"/>
  <c r="C89" i="28"/>
  <c r="B89" i="28"/>
  <c r="I88" i="28"/>
  <c r="J88" i="28" s="1"/>
  <c r="G88" i="28"/>
  <c r="F88" i="28"/>
  <c r="E88" i="28"/>
  <c r="C88" i="28"/>
  <c r="B88" i="28"/>
  <c r="I84" i="28"/>
  <c r="J84" i="28" s="1"/>
  <c r="G84" i="28"/>
  <c r="F84" i="28"/>
  <c r="E84" i="28"/>
  <c r="C84" i="28"/>
  <c r="B84" i="28"/>
  <c r="I83" i="28"/>
  <c r="J83" i="28" s="1"/>
  <c r="G83" i="28"/>
  <c r="F83" i="28"/>
  <c r="E83" i="28"/>
  <c r="C83" i="28"/>
  <c r="B83" i="28"/>
  <c r="I82" i="28"/>
  <c r="J82" i="28" s="1"/>
  <c r="G82" i="28"/>
  <c r="F82" i="28"/>
  <c r="E82" i="28"/>
  <c r="C82" i="28"/>
  <c r="B82" i="28"/>
  <c r="I81" i="28"/>
  <c r="J81" i="28" s="1"/>
  <c r="G81" i="28"/>
  <c r="F81" i="28"/>
  <c r="E81" i="28"/>
  <c r="C81" i="28"/>
  <c r="B81" i="28"/>
  <c r="I80" i="28"/>
  <c r="J80" i="28" s="1"/>
  <c r="G80" i="28"/>
  <c r="F80" i="28"/>
  <c r="E80" i="28"/>
  <c r="C80" i="28"/>
  <c r="B80" i="28"/>
  <c r="I79" i="28"/>
  <c r="J79" i="28" s="1"/>
  <c r="G79" i="28"/>
  <c r="F79" i="28"/>
  <c r="E79" i="28"/>
  <c r="C79" i="28"/>
  <c r="B79" i="28"/>
  <c r="I78" i="28"/>
  <c r="J78" i="28" s="1"/>
  <c r="G78" i="28"/>
  <c r="F78" i="28"/>
  <c r="E78" i="28"/>
  <c r="C78" i="28"/>
  <c r="B78" i="28"/>
  <c r="I74" i="28"/>
  <c r="J74" i="28" s="1"/>
  <c r="G74" i="28"/>
  <c r="F74" i="28"/>
  <c r="E74" i="28"/>
  <c r="C74" i="28"/>
  <c r="B74" i="28"/>
  <c r="I73" i="28"/>
  <c r="J73" i="28" s="1"/>
  <c r="G73" i="28"/>
  <c r="F73" i="28"/>
  <c r="E73" i="28"/>
  <c r="C73" i="28"/>
  <c r="B73" i="28"/>
  <c r="I72" i="28"/>
  <c r="J72" i="28" s="1"/>
  <c r="G72" i="28"/>
  <c r="F72" i="28"/>
  <c r="E72" i="28"/>
  <c r="C72" i="28"/>
  <c r="B72" i="28"/>
  <c r="I71" i="28"/>
  <c r="J71" i="28" s="1"/>
  <c r="G71" i="28"/>
  <c r="F71" i="28"/>
  <c r="E71" i="28"/>
  <c r="C71" i="28"/>
  <c r="B71" i="28"/>
  <c r="I70" i="28"/>
  <c r="J70" i="28" s="1"/>
  <c r="G70" i="28"/>
  <c r="F70" i="28"/>
  <c r="E70" i="28"/>
  <c r="C70" i="28"/>
  <c r="B70" i="28"/>
  <c r="I69" i="28"/>
  <c r="J69" i="28" s="1"/>
  <c r="G69" i="28"/>
  <c r="F69" i="28"/>
  <c r="E69" i="28"/>
  <c r="C69" i="28"/>
  <c r="B69" i="28"/>
  <c r="I68" i="28"/>
  <c r="J68" i="28" s="1"/>
  <c r="G68" i="28"/>
  <c r="F68" i="28"/>
  <c r="E68" i="28"/>
  <c r="C68" i="28"/>
  <c r="B68" i="28"/>
  <c r="I64" i="28"/>
  <c r="J64" i="28" s="1"/>
  <c r="G64" i="28"/>
  <c r="F64" i="28"/>
  <c r="E64" i="28"/>
  <c r="C64" i="28"/>
  <c r="B64" i="28"/>
  <c r="I63" i="28"/>
  <c r="J63" i="28" s="1"/>
  <c r="G63" i="28"/>
  <c r="F63" i="28"/>
  <c r="E63" i="28"/>
  <c r="C63" i="28"/>
  <c r="B63" i="28"/>
  <c r="I62" i="28"/>
  <c r="J62" i="28" s="1"/>
  <c r="G62" i="28"/>
  <c r="F62" i="28"/>
  <c r="E62" i="28"/>
  <c r="C62" i="28"/>
  <c r="B62" i="28"/>
  <c r="I61" i="28"/>
  <c r="J61" i="28" s="1"/>
  <c r="G61" i="28"/>
  <c r="F61" i="28"/>
  <c r="E61" i="28"/>
  <c r="C61" i="28"/>
  <c r="B61" i="28"/>
  <c r="I60" i="28"/>
  <c r="J60" i="28" s="1"/>
  <c r="G60" i="28"/>
  <c r="F60" i="28"/>
  <c r="E60" i="28"/>
  <c r="C60" i="28"/>
  <c r="B60" i="28"/>
  <c r="I59" i="28"/>
  <c r="J59" i="28" s="1"/>
  <c r="G59" i="28"/>
  <c r="F59" i="28"/>
  <c r="E59" i="28"/>
  <c r="C59" i="28"/>
  <c r="B59" i="28"/>
  <c r="I58" i="28"/>
  <c r="J58" i="28" s="1"/>
  <c r="G58" i="28"/>
  <c r="F58" i="28"/>
  <c r="E58" i="28"/>
  <c r="C58" i="28"/>
  <c r="B58" i="28"/>
  <c r="I54" i="28"/>
  <c r="J54" i="28" s="1"/>
  <c r="G54" i="28"/>
  <c r="F54" i="28"/>
  <c r="E54" i="28"/>
  <c r="C54" i="28"/>
  <c r="B54" i="28"/>
  <c r="I53" i="28"/>
  <c r="J53" i="28" s="1"/>
  <c r="G53" i="28"/>
  <c r="F53" i="28"/>
  <c r="E53" i="28"/>
  <c r="C53" i="28"/>
  <c r="B53" i="28"/>
  <c r="I52" i="28"/>
  <c r="J52" i="28" s="1"/>
  <c r="G52" i="28"/>
  <c r="F52" i="28"/>
  <c r="E52" i="28"/>
  <c r="C52" i="28"/>
  <c r="B52" i="28"/>
  <c r="I51" i="28"/>
  <c r="J51" i="28" s="1"/>
  <c r="G51" i="28"/>
  <c r="F51" i="28"/>
  <c r="E51" i="28"/>
  <c r="C51" i="28"/>
  <c r="B51" i="28"/>
  <c r="I50" i="28"/>
  <c r="J50" i="28" s="1"/>
  <c r="G50" i="28"/>
  <c r="F50" i="28"/>
  <c r="E50" i="28"/>
  <c r="C50" i="28"/>
  <c r="B50" i="28"/>
  <c r="I49" i="28"/>
  <c r="J49" i="28" s="1"/>
  <c r="G49" i="28"/>
  <c r="F49" i="28"/>
  <c r="E49" i="28"/>
  <c r="C49" i="28"/>
  <c r="B49" i="28"/>
  <c r="I48" i="28"/>
  <c r="J48" i="28" s="1"/>
  <c r="G48" i="28"/>
  <c r="F48" i="28"/>
  <c r="E48" i="28"/>
  <c r="C48" i="28"/>
  <c r="B48" i="28"/>
  <c r="I44" i="28"/>
  <c r="J44" i="28" s="1"/>
  <c r="G44" i="28"/>
  <c r="F44" i="28"/>
  <c r="E44" i="28"/>
  <c r="C44" i="28"/>
  <c r="B44" i="28"/>
  <c r="I43" i="28"/>
  <c r="J43" i="28" s="1"/>
  <c r="G43" i="28"/>
  <c r="F43" i="28"/>
  <c r="E43" i="28"/>
  <c r="C43" i="28"/>
  <c r="B43" i="28"/>
  <c r="I42" i="28"/>
  <c r="J42" i="28" s="1"/>
  <c r="G42" i="28"/>
  <c r="F42" i="28"/>
  <c r="E42" i="28"/>
  <c r="C42" i="28"/>
  <c r="B42" i="28"/>
  <c r="I41" i="28"/>
  <c r="J41" i="28" s="1"/>
  <c r="G41" i="28"/>
  <c r="F41" i="28"/>
  <c r="E41" i="28"/>
  <c r="C41" i="28"/>
  <c r="B41" i="28"/>
  <c r="I40" i="28"/>
  <c r="J40" i="28" s="1"/>
  <c r="G40" i="28"/>
  <c r="F40" i="28"/>
  <c r="E40" i="28"/>
  <c r="C40" i="28"/>
  <c r="B40" i="28"/>
  <c r="I39" i="28"/>
  <c r="J39" i="28" s="1"/>
  <c r="G39" i="28"/>
  <c r="F39" i="28"/>
  <c r="E39" i="28"/>
  <c r="C39" i="28"/>
  <c r="B39" i="28"/>
  <c r="I38" i="28"/>
  <c r="J38" i="28" s="1"/>
  <c r="G38" i="28"/>
  <c r="F38" i="28"/>
  <c r="E38" i="28"/>
  <c r="C38" i="28"/>
  <c r="B38" i="28"/>
  <c r="I34" i="28"/>
  <c r="J34" i="28" s="1"/>
  <c r="G34" i="28"/>
  <c r="F34" i="28"/>
  <c r="E34" i="28"/>
  <c r="C34" i="28"/>
  <c r="B34" i="28"/>
  <c r="I33" i="28"/>
  <c r="J33" i="28" s="1"/>
  <c r="G33" i="28"/>
  <c r="F33" i="28"/>
  <c r="E33" i="28"/>
  <c r="C33" i="28"/>
  <c r="B33" i="28"/>
  <c r="I32" i="28"/>
  <c r="J32" i="28" s="1"/>
  <c r="G32" i="28"/>
  <c r="F32" i="28"/>
  <c r="E32" i="28"/>
  <c r="C32" i="28"/>
  <c r="B32" i="28"/>
  <c r="I31" i="28"/>
  <c r="J31" i="28" s="1"/>
  <c r="F31" i="28"/>
  <c r="E31" i="28"/>
  <c r="C31" i="28"/>
  <c r="B31" i="28"/>
  <c r="J30" i="28"/>
  <c r="G30" i="28"/>
  <c r="F30" i="28"/>
  <c r="E30" i="28"/>
  <c r="C30" i="28"/>
  <c r="B30" i="28"/>
  <c r="I29" i="28"/>
  <c r="J29" i="28" s="1"/>
  <c r="G29" i="28"/>
  <c r="F29" i="28"/>
  <c r="E29" i="28"/>
  <c r="C29" i="28"/>
  <c r="B29" i="28"/>
  <c r="I28" i="28"/>
  <c r="J28" i="28" s="1"/>
  <c r="G28" i="28"/>
  <c r="F28" i="28"/>
  <c r="E28" i="28"/>
  <c r="C28" i="28"/>
  <c r="B28" i="28"/>
  <c r="I24" i="28"/>
  <c r="J24" i="28" s="1"/>
  <c r="G24" i="28"/>
  <c r="F24" i="28"/>
  <c r="E24" i="28"/>
  <c r="C24" i="28"/>
  <c r="B24" i="28"/>
  <c r="I23" i="28"/>
  <c r="J23" i="28" s="1"/>
  <c r="G23" i="28"/>
  <c r="F23" i="28"/>
  <c r="E23" i="28"/>
  <c r="C23" i="28"/>
  <c r="B23" i="28"/>
  <c r="I229" i="28"/>
  <c r="J229" i="28" s="1"/>
  <c r="G229" i="28"/>
  <c r="F229" i="28"/>
  <c r="E229" i="28"/>
  <c r="C229" i="28"/>
  <c r="B229" i="28"/>
  <c r="I228" i="28"/>
  <c r="J228" i="28" s="1"/>
  <c r="G228" i="28"/>
  <c r="F228" i="28"/>
  <c r="E228" i="28"/>
  <c r="C228" i="28"/>
  <c r="B228" i="28"/>
  <c r="I227" i="28"/>
  <c r="J227" i="28" s="1"/>
  <c r="G227" i="28"/>
  <c r="F227" i="28"/>
  <c r="E227" i="28"/>
  <c r="C227" i="28"/>
  <c r="B227" i="28"/>
  <c r="I226" i="28"/>
  <c r="J226" i="28" s="1"/>
  <c r="G226" i="28"/>
  <c r="F226" i="28"/>
  <c r="E226" i="28"/>
  <c r="C226" i="28"/>
  <c r="B226" i="28"/>
  <c r="I225" i="28"/>
  <c r="J225" i="28" s="1"/>
  <c r="G225" i="28"/>
  <c r="F225" i="28"/>
  <c r="E225" i="28"/>
  <c r="C225" i="28"/>
  <c r="B225" i="28"/>
  <c r="I224" i="28"/>
  <c r="J224" i="28" s="1"/>
  <c r="G224" i="28"/>
  <c r="F224" i="28"/>
  <c r="E224" i="28"/>
  <c r="C224" i="28"/>
  <c r="B224" i="28"/>
  <c r="I223" i="28"/>
  <c r="J223" i="28" s="1"/>
  <c r="G223" i="28"/>
  <c r="F223" i="28"/>
  <c r="E223" i="28"/>
  <c r="C223" i="28"/>
  <c r="B223" i="28"/>
  <c r="I222" i="28"/>
  <c r="J222" i="28" s="1"/>
  <c r="G222" i="28"/>
  <c r="F222" i="28"/>
  <c r="E222" i="28"/>
  <c r="C222" i="28"/>
  <c r="B222" i="28"/>
  <c r="I221" i="28"/>
  <c r="J221" i="28" s="1"/>
  <c r="G221" i="28"/>
  <c r="F221" i="28"/>
  <c r="E221" i="28"/>
  <c r="C221" i="28"/>
  <c r="B221" i="28"/>
  <c r="I220" i="28"/>
  <c r="J220" i="28" s="1"/>
  <c r="G220" i="28"/>
  <c r="F220" i="28"/>
  <c r="E220" i="28"/>
  <c r="C220" i="28"/>
  <c r="B220" i="28"/>
  <c r="I219" i="28"/>
  <c r="J219" i="28" s="1"/>
  <c r="G219" i="28"/>
  <c r="F219" i="28"/>
  <c r="E219" i="28"/>
  <c r="C219" i="28"/>
  <c r="B219" i="28"/>
  <c r="I215" i="28"/>
  <c r="J215" i="28" s="1"/>
  <c r="G215" i="28"/>
  <c r="F215" i="28"/>
  <c r="E215" i="28"/>
  <c r="C215" i="28"/>
  <c r="B215" i="28"/>
  <c r="I214" i="28"/>
  <c r="J214" i="28" s="1"/>
  <c r="G214" i="28"/>
  <c r="F214" i="28"/>
  <c r="E214" i="28"/>
  <c r="C214" i="28"/>
  <c r="B214" i="28"/>
  <c r="I213" i="28"/>
  <c r="J213" i="28" s="1"/>
  <c r="G213" i="28"/>
  <c r="F213" i="28"/>
  <c r="E213" i="28"/>
  <c r="C213" i="28"/>
  <c r="B213" i="28"/>
  <c r="I212" i="28"/>
  <c r="J212" i="28" s="1"/>
  <c r="G212" i="28"/>
  <c r="F212" i="28"/>
  <c r="E212" i="28"/>
  <c r="C212" i="28"/>
  <c r="B212" i="28"/>
  <c r="I211" i="28"/>
  <c r="J211" i="28" s="1"/>
  <c r="G211" i="28"/>
  <c r="F211" i="28"/>
  <c r="E211" i="28"/>
  <c r="C211" i="28"/>
  <c r="B211" i="28"/>
  <c r="I210" i="28"/>
  <c r="J210" i="28" s="1"/>
  <c r="G210" i="28"/>
  <c r="F210" i="28"/>
  <c r="E210" i="28"/>
  <c r="C210" i="28"/>
  <c r="B210" i="28"/>
  <c r="I209" i="28"/>
  <c r="J209" i="28" s="1"/>
  <c r="G209" i="28"/>
  <c r="F209" i="28"/>
  <c r="E209" i="28"/>
  <c r="C209" i="28"/>
  <c r="B209" i="28"/>
  <c r="I208" i="28"/>
  <c r="J208" i="28" s="1"/>
  <c r="G208" i="28"/>
  <c r="F208" i="28"/>
  <c r="E208" i="28"/>
  <c r="C208" i="28"/>
  <c r="B208" i="28"/>
  <c r="I207" i="28"/>
  <c r="J207" i="28" s="1"/>
  <c r="G207" i="28"/>
  <c r="F207" i="28"/>
  <c r="E207" i="28"/>
  <c r="C207" i="28"/>
  <c r="B207" i="28"/>
  <c r="I206" i="28"/>
  <c r="J206" i="28" s="1"/>
  <c r="G206" i="28"/>
  <c r="F206" i="28"/>
  <c r="E206" i="28"/>
  <c r="C206" i="28"/>
  <c r="B206" i="28"/>
  <c r="I205" i="28"/>
  <c r="J205" i="28" s="1"/>
  <c r="G205" i="28"/>
  <c r="F205" i="28"/>
  <c r="E205" i="28"/>
  <c r="C205" i="28"/>
  <c r="B205" i="28"/>
  <c r="I201" i="28"/>
  <c r="J201" i="28" s="1"/>
  <c r="G201" i="28"/>
  <c r="F201" i="28"/>
  <c r="E201" i="28"/>
  <c r="C201" i="28"/>
  <c r="B201" i="28"/>
  <c r="I200" i="28"/>
  <c r="J200" i="28" s="1"/>
  <c r="G200" i="28"/>
  <c r="F200" i="28"/>
  <c r="E200" i="28"/>
  <c r="C200" i="28"/>
  <c r="B200" i="28"/>
  <c r="I199" i="28"/>
  <c r="J199" i="28" s="1"/>
  <c r="G199" i="28"/>
  <c r="F199" i="28"/>
  <c r="E199" i="28"/>
  <c r="C199" i="28"/>
  <c r="B199" i="28"/>
  <c r="I198" i="28"/>
  <c r="J198" i="28" s="1"/>
  <c r="G198" i="28"/>
  <c r="F198" i="28"/>
  <c r="E198" i="28"/>
  <c r="C198" i="28"/>
  <c r="B198" i="28"/>
  <c r="I197" i="28"/>
  <c r="J197" i="28" s="1"/>
  <c r="G197" i="28"/>
  <c r="F197" i="28"/>
  <c r="E197" i="28"/>
  <c r="C197" i="28"/>
  <c r="B197" i="28"/>
  <c r="I196" i="28"/>
  <c r="J196" i="28" s="1"/>
  <c r="G196" i="28"/>
  <c r="F196" i="28"/>
  <c r="E196" i="28"/>
  <c r="C196" i="28"/>
  <c r="B196" i="28"/>
  <c r="I195" i="28"/>
  <c r="J195" i="28" s="1"/>
  <c r="G195" i="28"/>
  <c r="F195" i="28"/>
  <c r="E195" i="28"/>
  <c r="C195" i="28"/>
  <c r="B195" i="28"/>
  <c r="I194" i="28"/>
  <c r="J194" i="28" s="1"/>
  <c r="G194" i="28"/>
  <c r="F194" i="28"/>
  <c r="E194" i="28"/>
  <c r="C194" i="28"/>
  <c r="B194" i="28"/>
  <c r="I193" i="28"/>
  <c r="J193" i="28" s="1"/>
  <c r="G193" i="28"/>
  <c r="F193" i="28"/>
  <c r="E193" i="28"/>
  <c r="C193" i="28"/>
  <c r="B193" i="28"/>
  <c r="I192" i="28"/>
  <c r="J192" i="28" s="1"/>
  <c r="G192" i="28"/>
  <c r="F192" i="28"/>
  <c r="E192" i="28"/>
  <c r="C192" i="28"/>
  <c r="B192" i="28"/>
  <c r="I191" i="28"/>
  <c r="J191" i="28" s="1"/>
  <c r="G191" i="28"/>
  <c r="F191" i="28"/>
  <c r="E191" i="28"/>
  <c r="C191" i="28"/>
  <c r="B191" i="28"/>
  <c r="I169" i="28"/>
  <c r="J169" i="28" s="1"/>
  <c r="G169" i="28"/>
  <c r="F169" i="28"/>
  <c r="E169" i="28"/>
  <c r="C169" i="28"/>
  <c r="B169" i="28"/>
  <c r="I168" i="28"/>
  <c r="J168" i="28" s="1"/>
  <c r="G168" i="28"/>
  <c r="F168" i="28"/>
  <c r="E168" i="28"/>
  <c r="C168" i="28"/>
  <c r="B168" i="28"/>
  <c r="I167" i="28"/>
  <c r="J167" i="28" s="1"/>
  <c r="G167" i="28"/>
  <c r="F167" i="28"/>
  <c r="E167" i="28"/>
  <c r="C167" i="28"/>
  <c r="B167" i="28"/>
  <c r="I166" i="28"/>
  <c r="J166" i="28" s="1"/>
  <c r="G166" i="28"/>
  <c r="F166" i="28"/>
  <c r="E166" i="28"/>
  <c r="C166" i="28"/>
  <c r="B166" i="28"/>
  <c r="I165" i="28"/>
  <c r="J165" i="28" s="1"/>
  <c r="G165" i="28"/>
  <c r="F165" i="28"/>
  <c r="E165" i="28"/>
  <c r="C165" i="28"/>
  <c r="B165" i="28"/>
  <c r="I164" i="28"/>
  <c r="J164" i="28" s="1"/>
  <c r="G164" i="28"/>
  <c r="F164" i="28"/>
  <c r="E164" i="28"/>
  <c r="C164" i="28"/>
  <c r="B164" i="28"/>
  <c r="I163" i="28"/>
  <c r="J163" i="28" s="1"/>
  <c r="G163" i="28"/>
  <c r="F163" i="28"/>
  <c r="E163" i="28"/>
  <c r="C163" i="28"/>
  <c r="B163" i="28"/>
  <c r="I162" i="28"/>
  <c r="J162" i="28" s="1"/>
  <c r="G162" i="28"/>
  <c r="F162" i="28"/>
  <c r="E162" i="28"/>
  <c r="C162" i="28"/>
  <c r="B162" i="28"/>
  <c r="I161" i="28"/>
  <c r="J161" i="28" s="1"/>
  <c r="G161" i="28"/>
  <c r="F161" i="28"/>
  <c r="E161" i="28"/>
  <c r="C161" i="28"/>
  <c r="B161" i="28"/>
  <c r="I160" i="28"/>
  <c r="J160" i="28" s="1"/>
  <c r="G160" i="28"/>
  <c r="F160" i="28"/>
  <c r="E160" i="28"/>
  <c r="C160" i="28"/>
  <c r="B160" i="28"/>
  <c r="I159" i="28"/>
  <c r="J159" i="28" s="1"/>
  <c r="G159" i="28"/>
  <c r="F159" i="28"/>
  <c r="E159" i="28"/>
  <c r="C159" i="28"/>
  <c r="B159" i="28"/>
  <c r="I155" i="28"/>
  <c r="J155" i="28" s="1"/>
  <c r="G155" i="28"/>
  <c r="F155" i="28"/>
  <c r="E155" i="28"/>
  <c r="C155" i="28"/>
  <c r="B155" i="28"/>
  <c r="I154" i="28"/>
  <c r="J154" i="28" s="1"/>
  <c r="G154" i="28"/>
  <c r="F154" i="28"/>
  <c r="E154" i="28"/>
  <c r="C154" i="28"/>
  <c r="B154" i="28"/>
  <c r="I153" i="28"/>
  <c r="J153" i="28" s="1"/>
  <c r="G153" i="28"/>
  <c r="F153" i="28"/>
  <c r="E153" i="28"/>
  <c r="C153" i="28"/>
  <c r="B153" i="28"/>
  <c r="I152" i="28"/>
  <c r="J152" i="28" s="1"/>
  <c r="G152" i="28"/>
  <c r="F152" i="28"/>
  <c r="E152" i="28"/>
  <c r="C152" i="28"/>
  <c r="B152" i="28"/>
  <c r="I151" i="28"/>
  <c r="J151" i="28" s="1"/>
  <c r="G151" i="28"/>
  <c r="F151" i="28"/>
  <c r="E151" i="28"/>
  <c r="C151" i="28"/>
  <c r="B151" i="28"/>
  <c r="I150" i="28"/>
  <c r="J150" i="28" s="1"/>
  <c r="G150" i="28"/>
  <c r="F150" i="28"/>
  <c r="E150" i="28"/>
  <c r="C150" i="28"/>
  <c r="B150" i="28"/>
  <c r="I149" i="28"/>
  <c r="J149" i="28" s="1"/>
  <c r="G149" i="28"/>
  <c r="F149" i="28"/>
  <c r="E149" i="28"/>
  <c r="C149" i="28"/>
  <c r="B149" i="28"/>
  <c r="I148" i="28"/>
  <c r="J148" i="28" s="1"/>
  <c r="G148" i="28"/>
  <c r="F148" i="28"/>
  <c r="E148" i="28"/>
  <c r="C148" i="28"/>
  <c r="B148" i="28"/>
  <c r="I147" i="28"/>
  <c r="J147" i="28" s="1"/>
  <c r="G147" i="28"/>
  <c r="F147" i="28"/>
  <c r="E147" i="28"/>
  <c r="C147" i="28"/>
  <c r="B147" i="28"/>
  <c r="I146" i="28"/>
  <c r="J146" i="28" s="1"/>
  <c r="G146" i="28"/>
  <c r="F146" i="28"/>
  <c r="E146" i="28"/>
  <c r="C146" i="28"/>
  <c r="B146" i="28"/>
  <c r="I145" i="28"/>
  <c r="J145" i="28" s="1"/>
  <c r="G145" i="28"/>
  <c r="F145" i="28"/>
  <c r="E145" i="28"/>
  <c r="C145" i="28"/>
  <c r="B145" i="28"/>
  <c r="I141" i="28"/>
  <c r="J141" i="28" s="1"/>
  <c r="G141" i="28"/>
  <c r="F141" i="28"/>
  <c r="E141" i="28"/>
  <c r="C141" i="28"/>
  <c r="B141" i="28"/>
  <c r="I140" i="28"/>
  <c r="J140" i="28" s="1"/>
  <c r="G140" i="28"/>
  <c r="F140" i="28"/>
  <c r="E140" i="28"/>
  <c r="C140" i="28"/>
  <c r="B140" i="28"/>
  <c r="I139" i="28"/>
  <c r="J139" i="28" s="1"/>
  <c r="G139" i="28"/>
  <c r="F139" i="28"/>
  <c r="E139" i="28"/>
  <c r="C139" i="28"/>
  <c r="B139" i="28"/>
  <c r="I138" i="28"/>
  <c r="J138" i="28" s="1"/>
  <c r="G138" i="28"/>
  <c r="F138" i="28"/>
  <c r="E138" i="28"/>
  <c r="C138" i="28"/>
  <c r="B138" i="28"/>
  <c r="I137" i="28"/>
  <c r="J137" i="28" s="1"/>
  <c r="G137" i="28"/>
  <c r="F137" i="28"/>
  <c r="E137" i="28"/>
  <c r="C137" i="28"/>
  <c r="B137" i="28"/>
  <c r="I136" i="28"/>
  <c r="J136" i="28" s="1"/>
  <c r="G136" i="28"/>
  <c r="F136" i="28"/>
  <c r="E136" i="28"/>
  <c r="C136" i="28"/>
  <c r="B136" i="28"/>
  <c r="I135" i="28"/>
  <c r="J135" i="28" s="1"/>
  <c r="G135" i="28"/>
  <c r="F135" i="28"/>
  <c r="E135" i="28"/>
  <c r="C135" i="28"/>
  <c r="B135" i="28"/>
  <c r="I134" i="28"/>
  <c r="J134" i="28" s="1"/>
  <c r="G134" i="28"/>
  <c r="F134" i="28"/>
  <c r="E134" i="28"/>
  <c r="C134" i="28"/>
  <c r="B134" i="28"/>
  <c r="I133" i="28"/>
  <c r="J133" i="28" s="1"/>
  <c r="G133" i="28"/>
  <c r="F133" i="28"/>
  <c r="E133" i="28"/>
  <c r="C133" i="28"/>
  <c r="B133" i="28"/>
  <c r="I132" i="28"/>
  <c r="J132" i="28" s="1"/>
  <c r="G132" i="28"/>
  <c r="F132" i="28"/>
  <c r="E132" i="28"/>
  <c r="C132" i="28"/>
  <c r="B132" i="28"/>
  <c r="I131" i="28"/>
  <c r="J131" i="28" s="1"/>
  <c r="G131" i="28"/>
  <c r="F131" i="28"/>
  <c r="E131" i="28"/>
  <c r="C131" i="28"/>
  <c r="B131" i="28"/>
  <c r="N5" i="49" l="1"/>
  <c r="M5" i="49"/>
  <c r="L5" i="49"/>
  <c r="K5" i="49"/>
  <c r="J5" i="49"/>
  <c r="I5" i="49"/>
  <c r="H5" i="49"/>
  <c r="G5" i="49"/>
  <c r="AD29" i="38" l="1"/>
  <c r="J5" i="48"/>
  <c r="I5" i="48"/>
  <c r="H5" i="48"/>
  <c r="G5" i="48"/>
  <c r="G113" i="34"/>
  <c r="G112" i="34"/>
  <c r="G111" i="34"/>
  <c r="K48" i="47" l="1"/>
  <c r="K68" i="47"/>
  <c r="K88" i="47"/>
  <c r="K48" i="33"/>
  <c r="K68" i="33"/>
  <c r="K88" i="33"/>
  <c r="K58" i="47"/>
  <c r="K78" i="47"/>
  <c r="K18" i="47"/>
  <c r="K38" i="33"/>
  <c r="K58" i="33"/>
  <c r="K78" i="33"/>
  <c r="K28" i="47"/>
  <c r="K28" i="33"/>
  <c r="K38" i="47"/>
  <c r="K18" i="33"/>
  <c r="I96" i="47"/>
  <c r="J96" i="47" s="1"/>
  <c r="K99" i="47" s="1"/>
  <c r="I96" i="33"/>
  <c r="J96" i="33" s="1"/>
  <c r="K99" i="33" s="1"/>
  <c r="B37" i="38" l="1"/>
  <c r="B31" i="38"/>
  <c r="B30" i="38"/>
  <c r="B29" i="38"/>
  <c r="B28" i="38"/>
  <c r="B18" i="38"/>
  <c r="N38" i="48" l="1"/>
  <c r="R55" i="49"/>
  <c r="F29" i="48" l="1"/>
  <c r="F19" i="48"/>
  <c r="F42" i="49"/>
  <c r="F31" i="49"/>
  <c r="F20" i="49"/>
  <c r="N6" i="49" l="1"/>
  <c r="M6" i="49"/>
  <c r="L6" i="49"/>
  <c r="K6" i="49"/>
  <c r="J6" i="49"/>
  <c r="I6" i="49"/>
  <c r="H6" i="49"/>
  <c r="G6" i="49"/>
  <c r="E28" i="38" l="1"/>
  <c r="D28" i="38"/>
  <c r="C28" i="38"/>
  <c r="F62" i="49"/>
  <c r="F61" i="49"/>
  <c r="F60" i="49"/>
  <c r="N46" i="49"/>
  <c r="N48" i="49" s="1"/>
  <c r="N42" i="49"/>
  <c r="M42" i="49"/>
  <c r="L42" i="49"/>
  <c r="K42" i="49"/>
  <c r="J42" i="49"/>
  <c r="I42" i="49"/>
  <c r="H42" i="49"/>
  <c r="G42" i="49"/>
  <c r="N31" i="49"/>
  <c r="M31" i="49"/>
  <c r="L31" i="49"/>
  <c r="K31" i="49"/>
  <c r="J31" i="49"/>
  <c r="I31" i="49"/>
  <c r="H31" i="49"/>
  <c r="G31" i="49"/>
  <c r="N20" i="49"/>
  <c r="M20" i="49"/>
  <c r="L20" i="49"/>
  <c r="K20" i="49"/>
  <c r="J20" i="49"/>
  <c r="I20" i="49"/>
  <c r="H20" i="49"/>
  <c r="G20" i="49"/>
  <c r="O40" i="49" l="1"/>
  <c r="O15" i="49"/>
  <c r="O23" i="49"/>
  <c r="O25" i="49"/>
  <c r="O27" i="49"/>
  <c r="O29" i="49"/>
  <c r="O13" i="49"/>
  <c r="O19" i="49"/>
  <c r="I46" i="49"/>
  <c r="I48" i="49" s="1"/>
  <c r="M46" i="49"/>
  <c r="M48" i="49" s="1"/>
  <c r="H46" i="49"/>
  <c r="H48" i="49" s="1"/>
  <c r="L46" i="49"/>
  <c r="L48" i="49" s="1"/>
  <c r="K46" i="49"/>
  <c r="K48" i="49" s="1"/>
  <c r="J46" i="49"/>
  <c r="J48" i="49" s="1"/>
  <c r="G46" i="49"/>
  <c r="G48" i="49" s="1"/>
  <c r="O17" i="49"/>
  <c r="O35" i="49"/>
  <c r="O37" i="49"/>
  <c r="O39" i="49"/>
  <c r="O41" i="49"/>
  <c r="O12" i="49"/>
  <c r="O14" i="49"/>
  <c r="O16" i="49"/>
  <c r="O18" i="49"/>
  <c r="O24" i="49"/>
  <c r="O26" i="49"/>
  <c r="O28" i="49"/>
  <c r="O30" i="49"/>
  <c r="O34" i="49"/>
  <c r="O36" i="49"/>
  <c r="O38" i="49"/>
  <c r="P31" i="49" l="1"/>
  <c r="T48" i="49"/>
  <c r="P42" i="49"/>
  <c r="O53" i="49"/>
  <c r="P20" i="49"/>
  <c r="E31" i="38"/>
  <c r="D31" i="38"/>
  <c r="C31" i="38"/>
  <c r="E30" i="38"/>
  <c r="D30" i="38"/>
  <c r="C30" i="38"/>
  <c r="E29" i="38"/>
  <c r="D29" i="38"/>
  <c r="C29" i="38"/>
  <c r="P53" i="49" l="1"/>
  <c r="O55" i="49" s="1"/>
  <c r="AV28" i="38" l="1"/>
  <c r="O60" i="49"/>
  <c r="D4" i="49"/>
  <c r="D3" i="49"/>
  <c r="D2" i="49"/>
  <c r="D1" i="49"/>
  <c r="F45" i="48"/>
  <c r="F44" i="48"/>
  <c r="F43" i="48"/>
  <c r="J29" i="48"/>
  <c r="I29" i="48"/>
  <c r="H29" i="48"/>
  <c r="G29" i="48"/>
  <c r="J19" i="48"/>
  <c r="I19" i="48"/>
  <c r="H19" i="48"/>
  <c r="H32" i="48" s="1"/>
  <c r="G19" i="48"/>
  <c r="J7" i="48"/>
  <c r="I7" i="48"/>
  <c r="H7" i="48"/>
  <c r="G7" i="48"/>
  <c r="D4" i="48"/>
  <c r="D3" i="48"/>
  <c r="D2" i="48"/>
  <c r="D1" i="48"/>
  <c r="G113" i="47"/>
  <c r="G112" i="47"/>
  <c r="G111" i="47"/>
  <c r="D4" i="47"/>
  <c r="D3" i="47"/>
  <c r="D2" i="47"/>
  <c r="D1" i="47"/>
  <c r="P56" i="49" l="1"/>
  <c r="G32" i="48"/>
  <c r="K27" i="48"/>
  <c r="I32" i="48"/>
  <c r="J32" i="48"/>
  <c r="K28" i="48"/>
  <c r="BA28" i="38"/>
  <c r="K25" i="48"/>
  <c r="K17" i="48"/>
  <c r="K13" i="48"/>
  <c r="K26" i="48"/>
  <c r="K22" i="48"/>
  <c r="K18" i="48"/>
  <c r="K23" i="48"/>
  <c r="K14" i="48"/>
  <c r="K15" i="48"/>
  <c r="K12" i="48"/>
  <c r="K16" i="48"/>
  <c r="K24" i="48"/>
  <c r="O116" i="47"/>
  <c r="AX28" i="38" l="1"/>
  <c r="O61" i="49"/>
  <c r="BC28" i="38" s="1"/>
  <c r="P58" i="49"/>
  <c r="J103" i="47"/>
  <c r="Z30" i="38" s="1"/>
  <c r="L29" i="48"/>
  <c r="K36" i="48"/>
  <c r="L19" i="48"/>
  <c r="K103" i="47"/>
  <c r="J106" i="47" l="1"/>
  <c r="AE30" i="38" s="1"/>
  <c r="J105" i="47"/>
  <c r="AD30" i="38" s="1"/>
  <c r="J111" i="47"/>
  <c r="L36" i="48"/>
  <c r="K38" i="48" s="1"/>
  <c r="O62" i="49"/>
  <c r="BG28" i="38" s="1"/>
  <c r="K107" i="47" l="1"/>
  <c r="K109" i="47" s="1"/>
  <c r="Z29" i="38"/>
  <c r="K43" i="48"/>
  <c r="AK29" i="38" s="1"/>
  <c r="L39" i="48"/>
  <c r="AK30" i="38"/>
  <c r="O65" i="49"/>
  <c r="P63" i="49"/>
  <c r="P65" i="49" s="1"/>
  <c r="J112" i="47" l="1"/>
  <c r="J113" i="47" s="1"/>
  <c r="AG29" i="38"/>
  <c r="K44" i="48"/>
  <c r="AM29" i="38" s="1"/>
  <c r="L41" i="48"/>
  <c r="AA29" i="38"/>
  <c r="H29" i="38"/>
  <c r="I29" i="38" s="1"/>
  <c r="K114" i="47" l="1"/>
  <c r="K116" i="47" s="1"/>
  <c r="AM30" i="38"/>
  <c r="J116" i="47"/>
  <c r="K45" i="48"/>
  <c r="AQ29" i="38" s="1"/>
  <c r="AQ30" i="38"/>
  <c r="F43" i="38"/>
  <c r="E37" i="38"/>
  <c r="D37" i="38"/>
  <c r="C37" i="38"/>
  <c r="E18" i="38"/>
  <c r="D18" i="38"/>
  <c r="C18" i="38"/>
  <c r="A7" i="38"/>
  <c r="A6" i="38"/>
  <c r="L46" i="48" l="1"/>
  <c r="L48" i="48" s="1"/>
  <c r="K48" i="48"/>
  <c r="H28" i="38"/>
  <c r="I28" i="38" s="1"/>
  <c r="AW28" i="38"/>
  <c r="G112" i="33" l="1"/>
  <c r="G111" i="33"/>
  <c r="G110" i="33"/>
  <c r="D4" i="33"/>
  <c r="D3" i="33"/>
  <c r="D2" i="33"/>
  <c r="D1" i="33"/>
  <c r="G243" i="28"/>
  <c r="G242" i="28"/>
  <c r="G241" i="28"/>
  <c r="G183" i="28"/>
  <c r="G182" i="28"/>
  <c r="G181" i="28"/>
  <c r="G123" i="28"/>
  <c r="G122" i="28"/>
  <c r="G121" i="28"/>
  <c r="D4" i="28"/>
  <c r="D3" i="28"/>
  <c r="D2" i="28"/>
  <c r="D1" i="28"/>
  <c r="D4" i="34"/>
  <c r="D3" i="34"/>
  <c r="D2" i="34"/>
  <c r="D1" i="34"/>
  <c r="J103" i="33" l="1"/>
  <c r="AV31" i="38" s="1"/>
  <c r="I96" i="34"/>
  <c r="J96" i="34" s="1"/>
  <c r="J103" i="34" s="1"/>
  <c r="K78" i="34"/>
  <c r="I103" i="28"/>
  <c r="J103" i="28" s="1"/>
  <c r="O115" i="33"/>
  <c r="O186" i="28"/>
  <c r="K58" i="34"/>
  <c r="K68" i="34"/>
  <c r="K38" i="34"/>
  <c r="K88" i="34"/>
  <c r="K170" i="28"/>
  <c r="K216" i="28"/>
  <c r="K28" i="34"/>
  <c r="K48" i="34"/>
  <c r="O116" i="34"/>
  <c r="K35" i="28"/>
  <c r="O126" i="28"/>
  <c r="K45" i="28"/>
  <c r="K65" i="28"/>
  <c r="K85" i="28"/>
  <c r="K156" i="28"/>
  <c r="K202" i="28"/>
  <c r="O246" i="28"/>
  <c r="K230" i="28"/>
  <c r="K25" i="28"/>
  <c r="K142" i="28"/>
  <c r="J174" i="28"/>
  <c r="K55" i="28"/>
  <c r="K75" i="28"/>
  <c r="K95" i="28"/>
  <c r="J234" i="28"/>
  <c r="K18" i="34"/>
  <c r="K99" i="34" l="1"/>
  <c r="K103" i="34" s="1"/>
  <c r="AW31" i="38"/>
  <c r="H31" i="38"/>
  <c r="I31" i="38" s="1"/>
  <c r="AG30" i="38"/>
  <c r="H30" i="38"/>
  <c r="I30" i="38" s="1"/>
  <c r="AA30" i="38"/>
  <c r="K103" i="33"/>
  <c r="K174" i="28"/>
  <c r="K234" i="28"/>
  <c r="AV37" i="38"/>
  <c r="J236" i="28" l="1"/>
  <c r="K237" i="28" s="1"/>
  <c r="BN18" i="38" s="1"/>
  <c r="BN43" i="38" s="1"/>
  <c r="H232" i="28"/>
  <c r="J176" i="28"/>
  <c r="K177" i="28" s="1"/>
  <c r="AX18" i="38" s="1"/>
  <c r="H172" i="28"/>
  <c r="J105" i="33"/>
  <c r="J111" i="34"/>
  <c r="BA37" i="38" s="1"/>
  <c r="J106" i="34"/>
  <c r="J105" i="34"/>
  <c r="AV18" i="38"/>
  <c r="AW18" i="38" s="1"/>
  <c r="J181" i="28"/>
  <c r="BA18" i="38" s="1"/>
  <c r="BB18" i="38" s="1"/>
  <c r="BL18" i="38"/>
  <c r="BM18" i="38" s="1"/>
  <c r="BM43" i="38" s="1"/>
  <c r="J241" i="28"/>
  <c r="BQ18" i="38" s="1"/>
  <c r="BR18" i="38" s="1"/>
  <c r="BR43" i="38" s="1"/>
  <c r="J110" i="33"/>
  <c r="H37" i="38"/>
  <c r="I37" i="38" s="1"/>
  <c r="AW37" i="38"/>
  <c r="AI30" i="38"/>
  <c r="AH30" i="38"/>
  <c r="J30" i="38"/>
  <c r="K30" i="38" s="1"/>
  <c r="K239" i="28" l="1"/>
  <c r="K179" i="28"/>
  <c r="K106" i="33"/>
  <c r="J111" i="33" s="1"/>
  <c r="J112" i="33" s="1"/>
  <c r="K107" i="34"/>
  <c r="J242" i="28"/>
  <c r="BS18" i="38" s="1"/>
  <c r="AW43" i="38"/>
  <c r="AY18" i="38"/>
  <c r="AZ18" i="38" s="1"/>
  <c r="BO18" i="38"/>
  <c r="BP18" i="38" s="1"/>
  <c r="BP43" i="38" s="1"/>
  <c r="J182" i="28"/>
  <c r="BC18" i="38" s="1"/>
  <c r="BD18" i="38" s="1"/>
  <c r="BA31" i="38"/>
  <c r="BB31" i="38" s="1"/>
  <c r="J29" i="38"/>
  <c r="K29" i="38" s="1"/>
  <c r="AH29" i="38"/>
  <c r="AI29" i="38"/>
  <c r="N29" i="38"/>
  <c r="O29" i="38" s="1"/>
  <c r="AL29" i="38"/>
  <c r="N30" i="38"/>
  <c r="O30" i="38" s="1"/>
  <c r="AL30" i="38"/>
  <c r="BB37" i="38"/>
  <c r="N37" i="38"/>
  <c r="O37" i="38" s="1"/>
  <c r="L30" i="38"/>
  <c r="M30" i="38" s="1"/>
  <c r="AJ30" i="38"/>
  <c r="AO30" i="38"/>
  <c r="BC31" i="38" l="1"/>
  <c r="P31" i="38" s="1"/>
  <c r="Q31" i="38" s="1"/>
  <c r="AX31" i="38"/>
  <c r="K108" i="33"/>
  <c r="AX37" i="38"/>
  <c r="K109" i="34"/>
  <c r="J112" i="34"/>
  <c r="J113" i="34" s="1"/>
  <c r="K114" i="34" s="1"/>
  <c r="N31" i="38"/>
  <c r="O31" i="38" s="1"/>
  <c r="BB28" i="38"/>
  <c r="BB43" i="38" s="1"/>
  <c r="N28" i="38"/>
  <c r="O28" i="38" s="1"/>
  <c r="L29" i="38"/>
  <c r="M29" i="38" s="1"/>
  <c r="AJ29" i="38"/>
  <c r="AO29" i="38"/>
  <c r="P29" i="38"/>
  <c r="Q29" i="38" s="1"/>
  <c r="AN29" i="38"/>
  <c r="R30" i="38"/>
  <c r="S30" i="38" s="1"/>
  <c r="AP30" i="38"/>
  <c r="BT18" i="38"/>
  <c r="BT43" i="38" s="1"/>
  <c r="BU18" i="38"/>
  <c r="BV18" i="38" s="1"/>
  <c r="BV43" i="38" s="1"/>
  <c r="P30" i="38"/>
  <c r="Q30" i="38" s="1"/>
  <c r="AN30" i="38"/>
  <c r="BD31" i="38"/>
  <c r="BE18" i="38"/>
  <c r="BF18" i="38" s="1"/>
  <c r="J183" i="28"/>
  <c r="J243" i="28"/>
  <c r="BW18" i="38" s="1"/>
  <c r="BX18" i="38" s="1"/>
  <c r="BX43" i="38" s="1"/>
  <c r="BG31" i="38"/>
  <c r="BG37" i="38" l="1"/>
  <c r="BH37" i="38" s="1"/>
  <c r="J31" i="38"/>
  <c r="K31" i="38" s="1"/>
  <c r="AY31" i="38"/>
  <c r="BI31" i="38" s="1"/>
  <c r="BC37" i="38"/>
  <c r="BD37" i="38" s="1"/>
  <c r="J37" i="38"/>
  <c r="K37" i="38" s="1"/>
  <c r="AY37" i="38"/>
  <c r="AS29" i="38"/>
  <c r="R29" i="38"/>
  <c r="S29" i="38" s="1"/>
  <c r="AP29" i="38"/>
  <c r="K184" i="28"/>
  <c r="K186" i="28" s="1"/>
  <c r="BG18" i="38"/>
  <c r="BH31" i="38"/>
  <c r="T31" i="38"/>
  <c r="U31" i="38" s="1"/>
  <c r="BY18" i="38"/>
  <c r="BZ18" i="38" s="1"/>
  <c r="BZ43" i="38" s="1"/>
  <c r="AR30" i="38"/>
  <c r="T30" i="38"/>
  <c r="U30" i="38" s="1"/>
  <c r="AS30" i="38"/>
  <c r="J186" i="28"/>
  <c r="K244" i="28"/>
  <c r="K246" i="28" s="1"/>
  <c r="J246" i="28"/>
  <c r="K113" i="33"/>
  <c r="K115" i="33" s="1"/>
  <c r="J115" i="33"/>
  <c r="K116" i="34"/>
  <c r="J116" i="34"/>
  <c r="T37" i="38" l="1"/>
  <c r="U37" i="38" s="1"/>
  <c r="BI37" i="38"/>
  <c r="BJ37" i="38" s="1"/>
  <c r="P37" i="38"/>
  <c r="Q37" i="38" s="1"/>
  <c r="L31" i="38"/>
  <c r="M31" i="38" s="1"/>
  <c r="AZ31" i="38"/>
  <c r="BE31" i="38"/>
  <c r="AZ37" i="38"/>
  <c r="L37" i="38"/>
  <c r="M37" i="38" s="1"/>
  <c r="BE37" i="38"/>
  <c r="P28" i="38"/>
  <c r="Q28" i="38" s="1"/>
  <c r="BD28" i="38"/>
  <c r="BD43" i="38" s="1"/>
  <c r="AT29" i="38"/>
  <c r="V29" i="38"/>
  <c r="AR29" i="38"/>
  <c r="T29" i="38"/>
  <c r="U29" i="38" s="1"/>
  <c r="J28" i="38"/>
  <c r="K28" i="38" s="1"/>
  <c r="AY28" i="38"/>
  <c r="AX43" i="38"/>
  <c r="BJ31" i="38"/>
  <c r="V31" i="38"/>
  <c r="AT30" i="38"/>
  <c r="V30" i="38"/>
  <c r="BH18" i="38"/>
  <c r="BI18" i="38"/>
  <c r="BJ18" i="38" s="1"/>
  <c r="V37" i="38" l="1"/>
  <c r="W37" i="38" s="1"/>
  <c r="BF31" i="38"/>
  <c r="R31" i="38"/>
  <c r="S31" i="38" s="1"/>
  <c r="R37" i="38"/>
  <c r="S37" i="38" s="1"/>
  <c r="BF37" i="38"/>
  <c r="W31" i="38"/>
  <c r="X31" i="38"/>
  <c r="W30" i="38"/>
  <c r="X30" i="38"/>
  <c r="W29" i="38"/>
  <c r="X29" i="38"/>
  <c r="BI28" i="38"/>
  <c r="L28" i="38"/>
  <c r="M28" i="38" s="1"/>
  <c r="AZ28" i="38"/>
  <c r="AZ43" i="38" s="1"/>
  <c r="BE28" i="38"/>
  <c r="T28" i="38"/>
  <c r="U28" i="38" s="1"/>
  <c r="BH28" i="38"/>
  <c r="BH43" i="38" s="1"/>
  <c r="X37" i="38" l="1"/>
  <c r="BJ28" i="38"/>
  <c r="BJ43" i="38" s="1"/>
  <c r="V28" i="38"/>
  <c r="X28" i="38" s="1"/>
  <c r="BF28" i="38"/>
  <c r="BF43" i="38" s="1"/>
  <c r="R28" i="38"/>
  <c r="S28" i="38" s="1"/>
  <c r="W28" i="38" l="1"/>
  <c r="K108" i="28" l="1"/>
  <c r="K112" i="28" s="1"/>
  <c r="J112" i="28"/>
  <c r="J116" i="28" l="1"/>
  <c r="AF18" i="38" s="1"/>
  <c r="AF43" i="38" s="1"/>
  <c r="H110" i="28"/>
  <c r="J114" i="28"/>
  <c r="AD18" i="38" s="1"/>
  <c r="J115" i="28"/>
  <c r="AE18" i="38" s="1"/>
  <c r="AE43" i="38" s="1"/>
  <c r="Z18" i="38"/>
  <c r="J121" i="28"/>
  <c r="K117" i="28" l="1"/>
  <c r="K119" i="28" s="1"/>
  <c r="AD43" i="38"/>
  <c r="AG18" i="38"/>
  <c r="AI18" i="38" s="1"/>
  <c r="AA18" i="38"/>
  <c r="AA43" i="38" s="1"/>
  <c r="H18" i="38"/>
  <c r="I18" i="38" s="1"/>
  <c r="I43" i="38" s="1"/>
  <c r="AK18" i="38"/>
  <c r="J122" i="28" l="1"/>
  <c r="J18" i="38"/>
  <c r="K18" i="38" s="1"/>
  <c r="K43" i="38" s="1"/>
  <c r="AH18" i="38"/>
  <c r="AH43" i="38" s="1"/>
  <c r="N18" i="38"/>
  <c r="O18" i="38" s="1"/>
  <c r="O43" i="38" s="1"/>
  <c r="AL18" i="38"/>
  <c r="AL43" i="38" s="1"/>
  <c r="L18" i="38"/>
  <c r="M18" i="38" s="1"/>
  <c r="M43" i="38" s="1"/>
  <c r="AJ18" i="38"/>
  <c r="AJ43" i="38" s="1"/>
  <c r="AM18" i="38" l="1"/>
  <c r="J123" i="28"/>
  <c r="K124" i="28" s="1"/>
  <c r="K126" i="28" s="1"/>
  <c r="P18" i="38" l="1"/>
  <c r="Q18" i="38" s="1"/>
  <c r="Q43" i="38" s="1"/>
  <c r="AN18" i="38"/>
  <c r="AN43" i="38" s="1"/>
  <c r="AO18" i="38"/>
  <c r="AQ18" i="38"/>
  <c r="J126" i="28"/>
  <c r="T18" i="38" l="1"/>
  <c r="U18" i="38" s="1"/>
  <c r="U43" i="38" s="1"/>
  <c r="AR18" i="38"/>
  <c r="AR43" i="38" s="1"/>
  <c r="R18" i="38"/>
  <c r="S18" i="38" s="1"/>
  <c r="S43" i="38" s="1"/>
  <c r="AS18" i="38"/>
  <c r="AP18" i="38"/>
  <c r="AP43" i="38" s="1"/>
  <c r="V18" i="38" l="1"/>
  <c r="AT18" i="38"/>
  <c r="AT43" i="38" s="1"/>
  <c r="W18" i="38" l="1"/>
  <c r="W43" i="38" s="1"/>
  <c r="X18" i="38"/>
</calcChain>
</file>

<file path=xl/sharedStrings.xml><?xml version="1.0" encoding="utf-8"?>
<sst xmlns="http://schemas.openxmlformats.org/spreadsheetml/2006/main" count="2537" uniqueCount="376">
  <si>
    <t>Room</t>
  </si>
  <si>
    <t>Speech Reinforcement System/Audio Conferencing</t>
  </si>
  <si>
    <t xml:space="preserve"> </t>
  </si>
  <si>
    <t>Equipment</t>
  </si>
  <si>
    <t>Total</t>
  </si>
  <si>
    <t>Totals</t>
  </si>
  <si>
    <t>Item / Description</t>
  </si>
  <si>
    <t>Qty</t>
  </si>
  <si>
    <t>Price/U</t>
  </si>
  <si>
    <t>Extension</t>
  </si>
  <si>
    <t>Type</t>
  </si>
  <si>
    <t>r/u</t>
  </si>
  <si>
    <t>height</t>
  </si>
  <si>
    <t>width</t>
  </si>
  <si>
    <t>depth</t>
  </si>
  <si>
    <t>Rack Units</t>
  </si>
  <si>
    <t>Dimensions</t>
  </si>
  <si>
    <t>Sound Reinforcement System</t>
  </si>
  <si>
    <t>Control System</t>
  </si>
  <si>
    <t>Signal Processing, Routing, and Distribution</t>
  </si>
  <si>
    <t>xxxx</t>
  </si>
  <si>
    <t>By</t>
  </si>
  <si>
    <t>Date</t>
  </si>
  <si>
    <t>Initial</t>
  </si>
  <si>
    <t>Subcontract</t>
  </si>
  <si>
    <t>Training</t>
  </si>
  <si>
    <t>$</t>
  </si>
  <si>
    <t xml:space="preserve">Total Equipment </t>
  </si>
  <si>
    <t xml:space="preserve">Control Software Development </t>
  </si>
  <si>
    <t xml:space="preserve">Grand Total </t>
  </si>
  <si>
    <t>Docs</t>
  </si>
  <si>
    <t>Allowance</t>
  </si>
  <si>
    <t>System</t>
  </si>
  <si>
    <t>Contingency</t>
  </si>
  <si>
    <t xml:space="preserve">Installation Labor </t>
  </si>
  <si>
    <t xml:space="preserve">Totals   </t>
  </si>
  <si>
    <t>Name:</t>
  </si>
  <si>
    <t>Type :</t>
  </si>
  <si>
    <t>No.    :</t>
  </si>
  <si>
    <t>Description</t>
  </si>
  <si>
    <t>Unit</t>
  </si>
  <si>
    <t>Extended</t>
  </si>
  <si>
    <t>Per Room</t>
  </si>
  <si>
    <t>Labor &amp; Installation</t>
  </si>
  <si>
    <t>Totals w/o Contingency</t>
  </si>
  <si>
    <t>Freight &amp; Admin</t>
  </si>
  <si>
    <t>State &amp; Local Taxes</t>
  </si>
  <si>
    <t>Total Labor</t>
  </si>
  <si>
    <t>Total Misc.</t>
  </si>
  <si>
    <t>Display Devices</t>
  </si>
  <si>
    <t>Video Capture, Streaming and Conferencing</t>
  </si>
  <si>
    <t>Rack Panels, Vents, Mounts, Shelves, other equipment rack materials as needed</t>
  </si>
  <si>
    <t xml:space="preserve">Cable, Terminations, Cable Dressing, Labels, Ties </t>
  </si>
  <si>
    <t>Room No.</t>
  </si>
  <si>
    <t>Summary</t>
  </si>
  <si>
    <t>Reference</t>
  </si>
  <si>
    <t>Number</t>
  </si>
  <si>
    <t>Total Equipment  &amp; Labor</t>
  </si>
  <si>
    <t>Equpment + Labor</t>
  </si>
  <si>
    <t>Exteneded</t>
  </si>
  <si>
    <t>Labor</t>
  </si>
  <si>
    <t>1st Floor</t>
  </si>
  <si>
    <t>2nd Floor</t>
  </si>
  <si>
    <t>Building Total</t>
  </si>
  <si>
    <t>Total for Building</t>
  </si>
  <si>
    <t>Loading</t>
  </si>
  <si>
    <t>Ç</t>
  </si>
  <si>
    <t>Grand Totals</t>
  </si>
  <si>
    <t>CheckSum
+/-</t>
  </si>
  <si>
    <t>OFCI</t>
  </si>
  <si>
    <t>Construction Materials - Audiovisual</t>
  </si>
  <si>
    <t>OFCI Equipment</t>
  </si>
  <si>
    <t>Software</t>
  </si>
  <si>
    <t>FF&amp;E</t>
  </si>
  <si>
    <t>Equipment Category Name</t>
  </si>
  <si>
    <t>Totals w/Contingency</t>
  </si>
  <si>
    <t>Totals (Audiovisual and Network Electronics)</t>
  </si>
  <si>
    <t>Technology Systems OPC (FF&amp;E)</t>
  </si>
  <si>
    <t>Technology Systems OPC (General Contractor) Totals</t>
  </si>
  <si>
    <t>Technology Systems OPC (OFCI Equipment) Totals</t>
  </si>
  <si>
    <t>Technology Systems OPC (General Contractor / Structured Cabling System) Totals</t>
  </si>
  <si>
    <t>Technology Systems OPC (FF&amp;E / Network Electronics) Totals</t>
  </si>
  <si>
    <t>Technology Systems OPC (FF&amp;E / IDF) Totals</t>
  </si>
  <si>
    <t>Technology Systems OPC (FF&amp;E / Misc IT Electronics) Totals</t>
  </si>
  <si>
    <t>Technology Systems OPC (FF&amp;E / Audiovisual System) Totals</t>
  </si>
  <si>
    <t>G.C.</t>
  </si>
  <si>
    <t>All Groups (FF&amp;E + GC + OFCI) - Used for Single Group Summary Sheet Only (Summary-All)</t>
  </si>
  <si>
    <t>Tecnology Systems OPC (OFCI) (can be renamed for other uses)</t>
  </si>
  <si>
    <t>Manufacturer</t>
  </si>
  <si>
    <t>Priced</t>
  </si>
  <si>
    <t>Blank</t>
  </si>
  <si>
    <t>!!! Hide These Columns!!!</t>
  </si>
  <si>
    <t>Technology Systems OPC (FF&amp;E / Access Control) Totals</t>
  </si>
  <si>
    <t>Space Name 1</t>
  </si>
  <si>
    <t>Space Name 2</t>
  </si>
  <si>
    <t>Space Name 3</t>
  </si>
  <si>
    <t>Space Name 4</t>
  </si>
  <si>
    <t>Space Name 5</t>
  </si>
  <si>
    <t>Space Name 6</t>
  </si>
  <si>
    <t>Space Name 7</t>
  </si>
  <si>
    <t>Space Name</t>
  </si>
  <si>
    <t>Space Number</t>
  </si>
  <si>
    <t>100</t>
  </si>
  <si>
    <t>Technology Systems OPC (General Contractor - Includes Structured Cabling)</t>
  </si>
  <si>
    <t>PIN</t>
  </si>
  <si>
    <t>Be sure to visit the setup sheet at the end of this workbook to insure that names, rates and multipliers are set correctly for this project.</t>
  </si>
  <si>
    <t>3rd Floor</t>
  </si>
  <si>
    <t>Ports Per Outlet Type</t>
  </si>
  <si>
    <t>Floor</t>
  </si>
  <si>
    <t>Space</t>
  </si>
  <si>
    <t>Totals By Outlet Type - Building</t>
  </si>
  <si>
    <t>Total Ports By Outlet Type - Building</t>
  </si>
  <si>
    <t>Total Ports - Building</t>
  </si>
  <si>
    <t>Building Totals</t>
  </si>
  <si>
    <t>Summary-Data Worksheet Header Format</t>
  </si>
  <si>
    <t>Summary-Data Worksheet Room Specific Section Format</t>
  </si>
  <si>
    <t>Summary-Data Worksheet IT Section Format</t>
  </si>
  <si>
    <t>Summary-Data Worksheet Security Section Format</t>
  </si>
  <si>
    <t>Summary-Data Worksheet Totals Section Format</t>
  </si>
  <si>
    <t>Summary-Data Worksheet Instructions Section Format</t>
  </si>
  <si>
    <t>xxx</t>
  </si>
  <si>
    <t>RoomType</t>
  </si>
  <si>
    <t>RoomName</t>
  </si>
  <si>
    <t>RoomNum</t>
  </si>
  <si>
    <t>Summary-Data Worksheet Last AV Line Break Format</t>
  </si>
  <si>
    <t>zzz</t>
  </si>
  <si>
    <t>yyy</t>
  </si>
  <si>
    <t>Space Name 8</t>
  </si>
  <si>
    <t>Room Total</t>
  </si>
  <si>
    <t>Notes</t>
  </si>
  <si>
    <t>Bidding</t>
  </si>
  <si>
    <t>ID</t>
  </si>
  <si>
    <t>Name</t>
  </si>
  <si>
    <t>Worksheet</t>
  </si>
  <si>
    <t>Installation Materials including:</t>
  </si>
  <si>
    <t>Model</t>
  </si>
  <si>
    <t>Custom Wall/Floor Box Plates as Needed</t>
  </si>
  <si>
    <t>Lot</t>
  </si>
  <si>
    <t>Pre-Made Loose Cabling-Length as Needed</t>
  </si>
  <si>
    <t>Rack Panels, Wents, Mounts, Shelves, Other Equipment Rack Materials as Needed</t>
  </si>
  <si>
    <t>Cable Terminations, Cable Dressing, Labels, Ties, Cable Management as Needed</t>
  </si>
  <si>
    <t>Installation Materials as Defined in AV Systems Specification</t>
  </si>
  <si>
    <t>Comments</t>
  </si>
  <si>
    <t>and Notes</t>
  </si>
  <si>
    <t>Source Devices</t>
  </si>
  <si>
    <t>End</t>
  </si>
  <si>
    <t>Section</t>
  </si>
  <si>
    <t>Comments and Notes</t>
  </si>
  <si>
    <t xml:space="preserve">Systems Installation Labor </t>
  </si>
  <si>
    <t>Electrical Subcontract for Audiovisual System</t>
  </si>
  <si>
    <t>System Configuration</t>
  </si>
  <si>
    <t>TSG Internal</t>
  </si>
  <si>
    <t>Display Surfaces</t>
  </si>
  <si>
    <t>Rack, Panels, Misc.</t>
  </si>
  <si>
    <t>BLUE</t>
  </si>
  <si>
    <t>Crestron</t>
  </si>
  <si>
    <t>Extron</t>
  </si>
  <si>
    <t>Generic</t>
  </si>
  <si>
    <t>End of System</t>
  </si>
  <si>
    <t>Chief</t>
  </si>
  <si>
    <t>Universal Pitch-Adjustable Wall Mount for Large Plasma Display</t>
  </si>
  <si>
    <t>NEC</t>
  </si>
  <si>
    <t>55" Professional LED LCD Display, no loudspeakers, 1080p native</t>
  </si>
  <si>
    <t>VESTIBULE</t>
  </si>
  <si>
    <t>INTERNET CAFE</t>
  </si>
  <si>
    <t>Meeting Room</t>
  </si>
  <si>
    <t>Common Area</t>
  </si>
  <si>
    <t>Children's Reading Area</t>
  </si>
  <si>
    <t>Crafts</t>
  </si>
  <si>
    <t>Staff</t>
  </si>
  <si>
    <t>Teen Study</t>
  </si>
  <si>
    <t>Conference</t>
  </si>
  <si>
    <t>Study</t>
  </si>
  <si>
    <t>Digital Media Lab</t>
  </si>
  <si>
    <t>Adult Services</t>
  </si>
  <si>
    <t>Teens</t>
  </si>
  <si>
    <t xml:space="preserve">Collaboration system </t>
  </si>
  <si>
    <t>42-226-003400</t>
  </si>
  <si>
    <t xml:space="preserve">     Included: 6 input HDMI Switcher</t>
  </si>
  <si>
    <t xml:space="preserve">     Included:</t>
  </si>
  <si>
    <t xml:space="preserve">     Included: 6 HDMI Cables</t>
  </si>
  <si>
    <t xml:space="preserve">     Included:Controler</t>
  </si>
  <si>
    <t xml:space="preserve">     Included: Table box</t>
  </si>
  <si>
    <t>MBU 149</t>
  </si>
  <si>
    <t>Low-Profile Mount Kit for Full Rack Width</t>
  </si>
  <si>
    <t>4X1 HDMI switch w/ HDCP compliance</t>
  </si>
  <si>
    <t>Sony</t>
  </si>
  <si>
    <t>Blu-ray Disc/DVD/CD Player</t>
  </si>
  <si>
    <t>PlayStation</t>
  </si>
  <si>
    <t>Microsoft</t>
  </si>
  <si>
    <t>Xbox</t>
  </si>
  <si>
    <t>Wii</t>
  </si>
  <si>
    <t>Nintendo</t>
  </si>
  <si>
    <t>Nintendo Gaming Console</t>
  </si>
  <si>
    <t>PlayStation 4 Gaming Console</t>
  </si>
  <si>
    <t>Xbox One Gaming Console</t>
  </si>
  <si>
    <t xml:space="preserve">SW4 HDMI </t>
  </si>
  <si>
    <t>BDP-S570</t>
  </si>
  <si>
    <t>LTMU</t>
  </si>
  <si>
    <t>P553-AVT</t>
  </si>
  <si>
    <t>55" Professional 24/7 Full HD LCD Display w/TV Tuner, Loudspeakers</t>
  </si>
  <si>
    <t>Shure</t>
  </si>
  <si>
    <t>AV Contractor supplied 1-1/2" extension pipe, length as required</t>
  </si>
  <si>
    <t>Microphone Access Point Transceiver</t>
  </si>
  <si>
    <t>Wireless Handheld Microphone</t>
  </si>
  <si>
    <t xml:space="preserve">Wireless Bodypack Transmitter </t>
  </si>
  <si>
    <t>Wireless Microphone Charging Station</t>
  </si>
  <si>
    <t>Tannoy</t>
  </si>
  <si>
    <t>Sennheiser</t>
  </si>
  <si>
    <t>16" Gooseneck with XLR Connector</t>
  </si>
  <si>
    <t>MXWAPT4</t>
  </si>
  <si>
    <t>MXW2/BETA58</t>
  </si>
  <si>
    <t>MXW1/O</t>
  </si>
  <si>
    <t xml:space="preserve"> i42-S </t>
  </si>
  <si>
    <t xml:space="preserve">CVS 6 </t>
  </si>
  <si>
    <t xml:space="preserve">Ceiling Loudspeaker (Complete kit) </t>
  </si>
  <si>
    <t>12x8 Digital Matrix Processors</t>
  </si>
  <si>
    <t>DMP 128 C P AT</t>
  </si>
  <si>
    <t>2 In, 2 Out Expansion Interface - Decora - Black</t>
  </si>
  <si>
    <t>AXI 22 AT D</t>
  </si>
  <si>
    <t>Mono 70 V Audio Power Amplifier with Dante - 100 Watts</t>
  </si>
  <si>
    <t>NetPA 1001-70V AT</t>
  </si>
  <si>
    <t>Series 3 AV Control Processor</t>
  </si>
  <si>
    <t>Medium Large - Control System Processor</t>
  </si>
  <si>
    <t>AV3</t>
  </si>
  <si>
    <t>10.1” Touch Screen</t>
  </si>
  <si>
    <t>TSW-1052-B-S</t>
  </si>
  <si>
    <t>7" Touch Screen, Black Smooth</t>
  </si>
  <si>
    <t>TSW-752-B-S</t>
  </si>
  <si>
    <t>Crestron for iPad</t>
  </si>
  <si>
    <t>CRESTRON-APP-PAD</t>
  </si>
  <si>
    <t>SMP 351</t>
  </si>
  <si>
    <t>H.264 Streaming Media Processor</t>
  </si>
  <si>
    <t>Vaddio</t>
  </si>
  <si>
    <t>Christie</t>
  </si>
  <si>
    <t>1-chip DLP projector</t>
  </si>
  <si>
    <t>121-122106-01</t>
  </si>
  <si>
    <t>2.5-3.8/2.4-3.6 middle throw zoom lens</t>
  </si>
  <si>
    <t>140-102104-01</t>
  </si>
  <si>
    <t>1.52-2.89 zoom lens</t>
  </si>
  <si>
    <t>DHD851-Q black</t>
  </si>
  <si>
    <t>DHD600-G</t>
  </si>
  <si>
    <t>Spare Lamp 330W UHP</t>
  </si>
  <si>
    <t>003-005160-01</t>
  </si>
  <si>
    <t xml:space="preserve">003-004808-01 </t>
  </si>
  <si>
    <t>Spare Lamp 465W P-VIP</t>
  </si>
  <si>
    <t>HDMI Ultra/12</t>
  </si>
  <si>
    <t>12' Ultra Flexible High Speed HDMI Cables</t>
  </si>
  <si>
    <t>Tightrope Media Systems</t>
  </si>
  <si>
    <t>CAR-DSS-15</t>
  </si>
  <si>
    <t>Carousel digital signage content creation and management software for Windows 7, 8, Server 2008, and Server 2012.</t>
  </si>
  <si>
    <t>CAR-XD1132-PLR-BND</t>
  </si>
  <si>
    <t>BrightSign XD1132 networked interactive digital signage player bundle with live video input for use with Carousel servers.</t>
  </si>
  <si>
    <t>Remote DSS Configuration Assistance</t>
  </si>
  <si>
    <t>Remote installation and configuration assistance for
Carousel server installations in virtual environments or on
3rd party appliances.</t>
  </si>
  <si>
    <t>One hour of telephone training or installation assistance.
Hours may be allocated between training and installation
assistance as needed.</t>
  </si>
  <si>
    <t>One Hour Remote Training and Installation Assistance</t>
  </si>
  <si>
    <t>Channel Branding Service</t>
  </si>
  <si>
    <t>Channel branding service (selected from existing channel design library).</t>
  </si>
  <si>
    <t>Building Wide</t>
  </si>
  <si>
    <t xml:space="preserve">RPA-U </t>
  </si>
  <si>
    <t>Projector Ceiling Mount, verify compatibility with make/model projector</t>
  </si>
  <si>
    <t>CMA-110</t>
  </si>
  <si>
    <t>Projector Mounting Plate</t>
  </si>
  <si>
    <t>RoboSHOT 30 QUSB System</t>
  </si>
  <si>
    <t>999-9919-000</t>
  </si>
  <si>
    <t>IN1608</t>
  </si>
  <si>
    <t>Eight Input HDCP-Compliant Scaling Presentation Switcher with DTP Extension</t>
  </si>
  <si>
    <t>DTP T DWP 4K 232 D</t>
  </si>
  <si>
    <t>Two Input DTP Transmitter for DisplayPort and HDMI with Audio Embedding - White Decora Wallplate</t>
  </si>
  <si>
    <t>DTP HDMI 4K 230 Rx</t>
  </si>
  <si>
    <t>HDMI Twisted Pair Extender</t>
  </si>
  <si>
    <t>Liberty-Panel Crafters</t>
  </si>
  <si>
    <t>SEXTG-28864-01-RevE</t>
  </si>
  <si>
    <t xml:space="preserve">Rack ID Panel </t>
  </si>
  <si>
    <t>Middle Atlantic</t>
  </si>
  <si>
    <t>65" Equipment Rack (37RU)</t>
  </si>
  <si>
    <t>Fully Vented Locking Front Door for 65" Equipment Rack</t>
  </si>
  <si>
    <t>Side Panels for 65" Equipment Rack (Pair)</t>
  </si>
  <si>
    <t>Rear Rack Rail Kit (37RU)</t>
  </si>
  <si>
    <t>1U Universal Rack Shelf Kit</t>
  </si>
  <si>
    <t>Utility Drawer (4RU)</t>
  </si>
  <si>
    <t>OFCI Small Form Factor PC</t>
  </si>
  <si>
    <t>CBS-MRK-31</t>
  </si>
  <si>
    <t>Caster Base, 31"D</t>
  </si>
  <si>
    <t>UD4</t>
  </si>
  <si>
    <t>MRK-3731</t>
  </si>
  <si>
    <t>SPN-37-312</t>
  </si>
  <si>
    <t xml:space="preserve">MV-RR37 </t>
  </si>
  <si>
    <t>RSU 129</t>
  </si>
  <si>
    <t xml:space="preserve"> V-LCD17HR-2HDI</t>
  </si>
  <si>
    <t>Marshall Electronics</t>
  </si>
  <si>
    <t>Rack Mounted 17" Monitor</t>
  </si>
  <si>
    <t>TSW-552-B-S</t>
  </si>
  <si>
    <t>5" Touch Screen, Black Smooth</t>
  </si>
  <si>
    <t>CP3N</t>
  </si>
  <si>
    <t>Custom</t>
  </si>
  <si>
    <t>3 RU Rack Plate for TSW-552-B-S</t>
  </si>
  <si>
    <t>1RU Rackshelf</t>
  </si>
  <si>
    <t>U1</t>
  </si>
  <si>
    <t>MPA 401</t>
  </si>
  <si>
    <t>Mono 70/100 V Amplifier - 40 Watts</t>
  </si>
  <si>
    <t>MPA 152 Plus</t>
  </si>
  <si>
    <t>Stereo Amplifier - 15 Watts Per Channel</t>
  </si>
  <si>
    <t>Di 5DC</t>
  </si>
  <si>
    <t>Surface Mount Loudspeaker (White)</t>
  </si>
  <si>
    <t>CEN-SW-POE-5</t>
  </si>
  <si>
    <t>5-Port PoE Switch</t>
  </si>
  <si>
    <t>Digital Signage</t>
  </si>
  <si>
    <t>DTP CrossPoint 84</t>
  </si>
  <si>
    <t>8x4 Scaling Presentation Matrix Switchers with DTP Extension</t>
  </si>
  <si>
    <t>Epson</t>
  </si>
  <si>
    <t>Interactive WXGA 3LCD Projector (Mount included)</t>
  </si>
  <si>
    <t xml:space="preserve">Executive Elite 8 Channel system, w/o mics, 3 year revoCARE Elite </t>
  </si>
  <si>
    <t xml:space="preserve">01-ELITEEXEC8-3Y </t>
  </si>
  <si>
    <t xml:space="preserve">Elite Directional Tabletop Microphone </t>
  </si>
  <si>
    <t xml:space="preserve">01-ELITEMIC-DR </t>
  </si>
  <si>
    <t>Revolabs</t>
  </si>
  <si>
    <t>C2G</t>
  </si>
  <si>
    <t>BrightLink Pro 1430Wi</t>
  </si>
  <si>
    <t>80" High-Performance LED Edge-lit Commercial-Grade Display w/ Integrated Speakers</t>
  </si>
  <si>
    <t>V801</t>
  </si>
  <si>
    <t>DTP HDMI 4K 230 Tx</t>
  </si>
  <si>
    <t>DMP 128 C P</t>
  </si>
  <si>
    <t>999-8536-000</t>
  </si>
  <si>
    <t>RoboSHOT 12 QUSB System</t>
  </si>
  <si>
    <t>999-9909-000</t>
  </si>
  <si>
    <t>FVS100</t>
  </si>
  <si>
    <t>Below Video Conferencing Camera Shelf - 8"</t>
  </si>
  <si>
    <t>SW-FUSION-RV</t>
  </si>
  <si>
    <t>Remote Asset Management Software</t>
  </si>
  <si>
    <t>Portable Equipment</t>
  </si>
  <si>
    <t>Manual Height Adjustable Mobile AV Cart</t>
  </si>
  <si>
    <t>MPAUB</t>
  </si>
  <si>
    <t>FCA612B</t>
  </si>
  <si>
    <t>Large Height-Adjustable Accessory Shelf</t>
  </si>
  <si>
    <t>ERK-3520</t>
  </si>
  <si>
    <t>ERK Series Rack, 35 RU, 20"D</t>
  </si>
  <si>
    <t>CBS-ERK-20</t>
  </si>
  <si>
    <t>Caster Base, 20"D, ERK Series</t>
  </si>
  <si>
    <t>P463-AVT</t>
  </si>
  <si>
    <t>46" Professional 24/7 Full HD LCD Display w/TV Tuner, Loudspeakers</t>
  </si>
  <si>
    <t>Libbie Mill Library</t>
  </si>
  <si>
    <t>Henrico County, VA</t>
  </si>
  <si>
    <t xml:space="preserve">AV Procurement </t>
  </si>
  <si>
    <t>CA/SY</t>
  </si>
  <si>
    <t>QTY</t>
  </si>
  <si>
    <t>PRICE</t>
  </si>
  <si>
    <t>TOTALS</t>
  </si>
  <si>
    <t>Total Amount to Furnish and install</t>
  </si>
  <si>
    <t>LS = Lump Sum</t>
  </si>
  <si>
    <t>LS</t>
  </si>
  <si>
    <t>Item A - Vestibule</t>
  </si>
  <si>
    <t>Item B - Common Areas</t>
  </si>
  <si>
    <t>Item C - Internet Café</t>
  </si>
  <si>
    <t>Item D - Meeting Room</t>
  </si>
  <si>
    <t>Item E - Staff</t>
  </si>
  <si>
    <t>Item F - Craft</t>
  </si>
  <si>
    <t>Item G - Children's Reading Area</t>
  </si>
  <si>
    <t>Item H - Teens Study</t>
  </si>
  <si>
    <t>Item I - Teen Study</t>
  </si>
  <si>
    <t>Item J - Teen Study (2)</t>
  </si>
  <si>
    <t>Item K - Conference</t>
  </si>
  <si>
    <t>Item L - Study</t>
  </si>
  <si>
    <t>Item M - Study (2)</t>
  </si>
  <si>
    <t>Item O - Digital Media Lab</t>
  </si>
  <si>
    <t>Item P - Adult Services</t>
  </si>
  <si>
    <t>Item Q - Building-wide</t>
  </si>
  <si>
    <t>Total Equipment</t>
  </si>
  <si>
    <t>Systems Installation Labor</t>
  </si>
  <si>
    <t>Control Software development Labor</t>
  </si>
  <si>
    <t>Electrical Subcontract for Audiovisual Systems</t>
  </si>
  <si>
    <t>-------------------------------------------------------------------------------------------------------------</t>
  </si>
  <si>
    <t>Total Equipment and Labor **</t>
  </si>
  <si>
    <t xml:space="preserve">** NOTE: Price shall include all administrative cost, miscellanous materials, tools, freight, shipping, delivery and State and Local Taxes </t>
  </si>
  <si>
    <t>BID EQUIPMENT 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</si>
</sst>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"/>
    <numFmt numFmtId="167" formatCode="_(* #,##0.000_);_(* \(#,##0.000\);_(* &quot;-&quot;??_);_(@_)"/>
    <numFmt numFmtId="168" formatCode="_(* #,##0.0_);_(* \(#,##0.0\);_(* &quot;-&quot;?_);_(@_)"/>
    <numFmt numFmtId="169" formatCode="mm/dd/yy;@"/>
    <numFmt numFmtId="170" formatCode="#,##0.0_);\(#,##0.0\)"/>
  </numFmts>
  <fonts count="62">
    <font>
      <sz val="10"/>
      <name val="Arial Narrow"/>
      <family val="2"/>
    </font>
    <font>
      <sz val="10"/>
      <name val="Arial"/>
      <family val="2"/>
    </font>
    <font>
      <b/>
      <sz val="9.75"/>
      <name val="Abadi MT Condensed"/>
      <family val="2"/>
    </font>
    <font>
      <b/>
      <sz val="12"/>
      <name val="Abadi MT Condensed"/>
      <family val="2"/>
    </font>
    <font>
      <sz val="10"/>
      <name val="Abadi MT Condensed"/>
      <family val="2"/>
    </font>
    <font>
      <sz val="10"/>
      <color indexed="18"/>
      <name val="Abadi MT Condensed"/>
      <family val="2"/>
    </font>
    <font>
      <sz val="9.75"/>
      <name val="Abadi MT Condensed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9"/>
      <color indexed="10"/>
      <name val="Arial Narrow"/>
      <family val="2"/>
    </font>
    <font>
      <b/>
      <i/>
      <sz val="9"/>
      <name val="Arial Narrow"/>
      <family val="2"/>
    </font>
    <font>
      <sz val="12"/>
      <color indexed="5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9"/>
      <color indexed="9"/>
      <name val="Arial Narrow"/>
      <family val="2"/>
    </font>
    <font>
      <sz val="8"/>
      <color indexed="9"/>
      <name val="Arial"/>
      <family val="2"/>
    </font>
    <font>
      <b/>
      <u/>
      <sz val="9"/>
      <color indexed="10"/>
      <name val="Arial"/>
      <family val="2"/>
    </font>
    <font>
      <sz val="9"/>
      <name val="Futura Hv BT"/>
      <family val="2"/>
    </font>
    <font>
      <sz val="20"/>
      <color indexed="16"/>
      <name val="Futura Md BT"/>
      <family val="2"/>
    </font>
    <font>
      <b/>
      <sz val="11"/>
      <name val="Arial"/>
      <family val="2"/>
    </font>
    <font>
      <b/>
      <sz val="14"/>
      <color indexed="16"/>
      <name val="Futura Md BT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8"/>
      <color indexed="16"/>
      <name val="Futura Md BT"/>
      <family val="2"/>
    </font>
    <font>
      <sz val="10"/>
      <color indexed="16"/>
      <name val="Futura Md BT"/>
      <family val="2"/>
    </font>
    <font>
      <b/>
      <sz val="8"/>
      <color indexed="9"/>
      <name val="Arial"/>
      <family val="2"/>
    </font>
    <font>
      <b/>
      <sz val="12"/>
      <color indexed="16"/>
      <name val="Futura Md BT"/>
      <family val="2"/>
    </font>
    <font>
      <sz val="10"/>
      <color indexed="8"/>
      <name val="Arial"/>
      <family val="2"/>
    </font>
    <font>
      <sz val="9"/>
      <color rgb="FF0000FF"/>
      <name val="Arial Narrow"/>
      <family val="2"/>
    </font>
    <font>
      <b/>
      <sz val="24"/>
      <color rgb="FF0000FF"/>
      <name val="Wingdings 3"/>
      <family val="1"/>
      <charset val="2"/>
    </font>
    <font>
      <b/>
      <sz val="9"/>
      <color rgb="FF0000FF"/>
      <name val="Arial Narrow"/>
      <family val="2"/>
    </font>
    <font>
      <b/>
      <sz val="24"/>
      <color theme="8" tint="-0.499984740745262"/>
      <name val="Wingdings 3"/>
      <family val="1"/>
      <charset val="2"/>
    </font>
    <font>
      <b/>
      <sz val="9"/>
      <color theme="8" tint="-0.499984740745262"/>
      <name val="Arial Narrow"/>
      <family val="2"/>
    </font>
    <font>
      <b/>
      <sz val="24"/>
      <color rgb="FFFF0000"/>
      <name val="Wingdings 3"/>
      <family val="1"/>
      <charset val="2"/>
    </font>
    <font>
      <b/>
      <sz val="9"/>
      <color rgb="FFFF0000"/>
      <name val="Arial Narrow"/>
      <family val="2"/>
    </font>
    <font>
      <b/>
      <sz val="24"/>
      <color theme="5" tint="-0.249977111117893"/>
      <name val="Wingdings 3"/>
      <family val="1"/>
      <charset val="2"/>
    </font>
    <font>
      <b/>
      <sz val="9"/>
      <color theme="5" tint="-0.249977111117893"/>
      <name val="Arial Narrow"/>
      <family val="2"/>
    </font>
    <font>
      <b/>
      <sz val="9"/>
      <color theme="0"/>
      <name val="Arial Narrow"/>
      <family val="2"/>
    </font>
    <font>
      <sz val="12"/>
      <name val="Abadi MT Condensed Extra Bold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9"/>
      <color rgb="FFFF0000"/>
      <name val="Arial"/>
      <family val="2"/>
    </font>
    <font>
      <b/>
      <sz val="14"/>
      <color indexed="8"/>
      <name val="Arial"/>
      <family val="2"/>
    </font>
    <font>
      <sz val="9"/>
      <color rgb="FFFF0000"/>
      <name val="Arial Narrow"/>
      <family val="2"/>
    </font>
    <font>
      <sz val="9"/>
      <color rgb="FFCCFFCC"/>
      <name val="Futura Hv BT"/>
      <family val="2"/>
    </font>
    <font>
      <sz val="9"/>
      <color rgb="FFCCFFCC"/>
      <name val="Arial Narrow"/>
      <family val="2"/>
    </font>
    <font>
      <sz val="9"/>
      <color theme="0"/>
      <name val="Arial Narrow"/>
      <family val="2"/>
    </font>
    <font>
      <sz val="10"/>
      <color rgb="FF0000FF"/>
      <name val="Arial"/>
      <family val="2"/>
    </font>
    <font>
      <b/>
      <sz val="9"/>
      <color rgb="FFFFFF00"/>
      <name val="Arial"/>
      <family val="2"/>
    </font>
    <font>
      <b/>
      <sz val="9"/>
      <color indexed="12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8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theme="0"/>
      </left>
      <right style="medium">
        <color indexed="9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rgb="FF333399"/>
      </right>
      <top style="medium">
        <color indexed="9"/>
      </top>
      <bottom/>
      <diagonal/>
    </border>
  </borders>
  <cellStyleXfs count="68">
    <xf numFmtId="0" fontId="0" fillId="0" borderId="0"/>
    <xf numFmtId="0" fontId="17" fillId="0" borderId="0">
      <alignment horizontal="left"/>
    </xf>
    <xf numFmtId="0" fontId="29" fillId="2" borderId="0" applyNumberFormat="0" applyAlignment="0" applyProtection="0">
      <alignment horizontal="left"/>
    </xf>
    <xf numFmtId="0" fontId="2" fillId="0" borderId="1">
      <alignment horizont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ill="0">
      <alignment horizontal="right"/>
      <protection locked="0"/>
    </xf>
    <xf numFmtId="0" fontId="4" fillId="0" borderId="0">
      <alignment horizontal="right"/>
    </xf>
    <xf numFmtId="0" fontId="3" fillId="0" borderId="0">
      <alignment horizontal="right"/>
    </xf>
    <xf numFmtId="5" fontId="6" fillId="3" borderId="2" applyFill="0"/>
    <xf numFmtId="0" fontId="31" fillId="0" borderId="3">
      <alignment horizontal="left"/>
    </xf>
    <xf numFmtId="0" fontId="30" fillId="4" borderId="4" applyNumberFormat="0">
      <alignment horizontal="left"/>
    </xf>
    <xf numFmtId="0" fontId="14" fillId="2" borderId="0" applyNumberFormat="0" applyAlignment="0" applyProtection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7" borderId="0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166" fontId="52" fillId="7" borderId="0" applyProtection="0">
      <alignment horizontal="right" vertical="center"/>
    </xf>
    <xf numFmtId="0" fontId="50" fillId="0" borderId="3">
      <alignment horizontal="left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4" borderId="4" applyNumberFormat="0">
      <alignment horizontal="left"/>
    </xf>
    <xf numFmtId="5" fontId="6" fillId="3" borderId="41" applyFill="0"/>
    <xf numFmtId="0" fontId="31" fillId="0" borderId="42">
      <alignment horizontal="left"/>
    </xf>
    <xf numFmtId="0" fontId="30" fillId="4" borderId="43" applyNumberFormat="0">
      <alignment horizontal="left"/>
    </xf>
    <xf numFmtId="0" fontId="30" fillId="4" borderId="43" applyNumberFormat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3">
    <xf numFmtId="0" fontId="0" fillId="0" borderId="0" xfId="0"/>
    <xf numFmtId="3" fontId="13" fillId="0" borderId="0" xfId="10" applyNumberFormat="1" applyFont="1" applyBorder="1" applyAlignment="1">
      <alignment horizontal="right" vertical="center"/>
    </xf>
    <xf numFmtId="164" fontId="13" fillId="0" borderId="0" xfId="4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1" xfId="10" applyNumberFormat="1" applyFont="1" applyBorder="1" applyAlignment="1">
      <alignment horizontal="right" vertical="center"/>
    </xf>
    <xf numFmtId="164" fontId="13" fillId="0" borderId="1" xfId="4" applyNumberFormat="1" applyFont="1" applyBorder="1" applyAlignment="1">
      <alignment horizontal="center" vertical="center"/>
    </xf>
    <xf numFmtId="165" fontId="29" fillId="2" borderId="0" xfId="2" quotePrefix="1" applyNumberFormat="1" applyAlignment="1" applyProtection="1">
      <alignment horizontal="center" vertical="center"/>
    </xf>
    <xf numFmtId="167" fontId="14" fillId="2" borderId="0" xfId="4" quotePrefix="1" applyNumberFormat="1" applyFont="1" applyFill="1" applyAlignment="1" applyProtection="1">
      <alignment horizontal="center" vertical="center"/>
    </xf>
    <xf numFmtId="165" fontId="17" fillId="0" borderId="0" xfId="4" quotePrefix="1" applyNumberFormat="1" applyFont="1" applyFill="1" applyAlignment="1" applyProtection="1">
      <alignment horizontal="center" vertical="center"/>
    </xf>
    <xf numFmtId="167" fontId="17" fillId="0" borderId="0" xfId="4" quotePrefix="1" applyNumberFormat="1" applyFont="1" applyFill="1" applyAlignment="1" applyProtection="1">
      <alignment horizontal="center" vertical="center"/>
    </xf>
    <xf numFmtId="165" fontId="7" fillId="2" borderId="0" xfId="4" quotePrefix="1" applyNumberFormat="1" applyFont="1" applyFill="1" applyAlignment="1" applyProtection="1">
      <alignment horizontal="center" vertical="center"/>
    </xf>
    <xf numFmtId="167" fontId="7" fillId="2" borderId="0" xfId="4" quotePrefix="1" applyNumberFormat="1" applyFont="1" applyFill="1" applyAlignment="1" applyProtection="1">
      <alignment horizontal="center" vertical="center"/>
    </xf>
    <xf numFmtId="164" fontId="17" fillId="0" borderId="0" xfId="4" applyNumberFormat="1" applyFont="1" applyFill="1" applyBorder="1" applyAlignment="1" applyProtection="1">
      <alignment horizontal="right" vertical="center" wrapText="1"/>
    </xf>
    <xf numFmtId="164" fontId="7" fillId="2" borderId="0" xfId="4" applyNumberFormat="1" applyFont="1" applyFill="1" applyAlignment="1" applyProtection="1">
      <alignment horizontal="right" vertical="center" wrapText="1"/>
    </xf>
    <xf numFmtId="0" fontId="13" fillId="0" borderId="0" xfId="0" applyFont="1" applyAlignment="1">
      <alignment vertical="center" wrapText="1"/>
    </xf>
    <xf numFmtId="164" fontId="13" fillId="0" borderId="0" xfId="4" applyNumberFormat="1" applyFont="1" applyAlignment="1">
      <alignment horizontal="right" vertical="center" wrapText="1"/>
    </xf>
    <xf numFmtId="164" fontId="13" fillId="0" borderId="0" xfId="4" applyNumberFormat="1" applyFont="1" applyAlignment="1">
      <alignment vertical="center" wrapText="1"/>
    </xf>
    <xf numFmtId="168" fontId="13" fillId="0" borderId="0" xfId="4" applyNumberFormat="1" applyFont="1" applyAlignment="1">
      <alignment horizontal="right" vertical="center"/>
    </xf>
    <xf numFmtId="164" fontId="17" fillId="0" borderId="0" xfId="4" applyNumberFormat="1" applyFont="1" applyFill="1" applyAlignment="1" applyProtection="1">
      <alignment horizontal="right" vertical="center" wrapText="1"/>
    </xf>
    <xf numFmtId="164" fontId="13" fillId="0" borderId="0" xfId="4" applyNumberFormat="1" applyFont="1" applyAlignment="1">
      <alignment horizontal="center" vertical="center" wrapText="1"/>
    </xf>
    <xf numFmtId="164" fontId="13" fillId="0" borderId="0" xfId="4" applyNumberFormat="1" applyFont="1" applyAlignment="1">
      <alignment horizontal="right" vertical="center"/>
    </xf>
    <xf numFmtId="164" fontId="13" fillId="0" borderId="0" xfId="4" applyNumberFormat="1" applyFont="1" applyAlignment="1">
      <alignment horizontal="center" vertical="center"/>
    </xf>
    <xf numFmtId="164" fontId="13" fillId="0" borderId="0" xfId="4" applyNumberFormat="1" applyFont="1" applyAlignment="1">
      <alignment vertical="center"/>
    </xf>
    <xf numFmtId="165" fontId="13" fillId="0" borderId="0" xfId="4" applyNumberFormat="1" applyFont="1" applyAlignment="1">
      <alignment horizontal="right" vertical="center"/>
    </xf>
    <xf numFmtId="0" fontId="17" fillId="0" borderId="0" xfId="0" applyFont="1" applyAlignment="1" applyProtection="1">
      <alignment vertical="center" wrapText="1"/>
    </xf>
    <xf numFmtId="164" fontId="17" fillId="0" borderId="0" xfId="4" applyNumberFormat="1" applyFont="1" applyAlignment="1" applyProtection="1">
      <alignment horizontal="right" vertical="center" wrapText="1"/>
    </xf>
    <xf numFmtId="164" fontId="18" fillId="0" borderId="0" xfId="4" applyNumberFormat="1" applyFont="1" applyFill="1" applyBorder="1" applyAlignment="1" applyProtection="1">
      <alignment horizontal="right" vertical="center" wrapText="1"/>
    </xf>
    <xf numFmtId="164" fontId="17" fillId="0" borderId="0" xfId="4" applyNumberFormat="1" applyFont="1" applyAlignment="1" applyProtection="1">
      <alignment vertical="center"/>
    </xf>
    <xf numFmtId="164" fontId="17" fillId="6" borderId="0" xfId="4" applyNumberFormat="1" applyFont="1" applyFill="1" applyBorder="1" applyAlignment="1" applyProtection="1">
      <alignment horizontal="center" vertical="center"/>
    </xf>
    <xf numFmtId="167" fontId="17" fillId="0" borderId="0" xfId="4" applyNumberFormat="1" applyFont="1" applyAlignment="1" applyProtection="1">
      <alignment vertical="center"/>
    </xf>
    <xf numFmtId="164" fontId="18" fillId="0" borderId="2" xfId="4" applyNumberFormat="1" applyFont="1" applyBorder="1" applyAlignment="1" applyProtection="1">
      <alignment horizontal="right" vertical="center" wrapText="1"/>
    </xf>
    <xf numFmtId="164" fontId="17" fillId="0" borderId="2" xfId="4" applyNumberFormat="1" applyFont="1" applyFill="1" applyBorder="1" applyAlignment="1" applyProtection="1">
      <alignment vertical="center" wrapText="1"/>
    </xf>
    <xf numFmtId="164" fontId="17" fillId="6" borderId="2" xfId="4" applyNumberFormat="1" applyFont="1" applyFill="1" applyBorder="1" applyAlignment="1" applyProtection="1">
      <alignment horizontal="right" vertical="center"/>
    </xf>
    <xf numFmtId="165" fontId="17" fillId="0" borderId="2" xfId="4" applyNumberFormat="1" applyFont="1" applyBorder="1" applyAlignment="1" applyProtection="1">
      <alignment horizontal="center" vertical="center"/>
    </xf>
    <xf numFmtId="0" fontId="35" fillId="0" borderId="0" xfId="11" applyFont="1" applyFill="1" applyBorder="1" applyAlignment="1" applyProtection="1">
      <alignment horizontal="left" vertical="center"/>
    </xf>
    <xf numFmtId="0" fontId="32" fillId="0" borderId="0" xfId="11" applyFont="1" applyFill="1" applyBorder="1" applyAlignment="1" applyProtection="1">
      <alignment horizontal="left" vertical="center"/>
    </xf>
    <xf numFmtId="0" fontId="32" fillId="0" borderId="0" xfId="11" applyFont="1" applyFill="1" applyBorder="1" applyAlignment="1" applyProtection="1">
      <alignment vertical="center"/>
    </xf>
    <xf numFmtId="164" fontId="32" fillId="0" borderId="0" xfId="4" applyNumberFormat="1" applyFont="1" applyFill="1" applyBorder="1" applyAlignment="1" applyProtection="1">
      <alignment vertical="center"/>
    </xf>
    <xf numFmtId="164" fontId="32" fillId="0" borderId="0" xfId="4" applyNumberFormat="1" applyFont="1" applyFill="1" applyBorder="1" applyAlignment="1" applyProtection="1">
      <alignment horizontal="right" vertical="center"/>
    </xf>
    <xf numFmtId="165" fontId="11" fillId="0" borderId="0" xfId="4" applyNumberFormat="1" applyFont="1" applyFill="1" applyBorder="1" applyAlignment="1" applyProtection="1">
      <alignment vertical="center"/>
    </xf>
    <xf numFmtId="164" fontId="11" fillId="0" borderId="0" xfId="4" applyNumberFormat="1" applyFont="1" applyFill="1" applyBorder="1" applyAlignment="1" applyProtection="1">
      <alignment vertical="center"/>
    </xf>
    <xf numFmtId="167" fontId="11" fillId="0" borderId="0" xfId="4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35" fillId="0" borderId="8" xfId="11" applyFont="1" applyFill="1" applyBorder="1" applyAlignment="1" applyProtection="1">
      <alignment horizontal="left" vertical="center"/>
    </xf>
    <xf numFmtId="0" fontId="32" fillId="0" borderId="8" xfId="11" applyFont="1" applyFill="1" applyBorder="1" applyAlignment="1" applyProtection="1">
      <alignment horizontal="left" vertical="center"/>
    </xf>
    <xf numFmtId="0" fontId="32" fillId="0" borderId="8" xfId="11" applyFont="1" applyFill="1" applyBorder="1" applyAlignment="1" applyProtection="1">
      <alignment vertical="center"/>
    </xf>
    <xf numFmtId="164" fontId="32" fillId="0" borderId="8" xfId="4" applyNumberFormat="1" applyFont="1" applyFill="1" applyBorder="1" applyAlignment="1" applyProtection="1">
      <alignment vertical="center"/>
    </xf>
    <xf numFmtId="164" fontId="32" fillId="0" borderId="8" xfId="4" applyNumberFormat="1" applyFont="1" applyFill="1" applyBorder="1" applyAlignment="1" applyProtection="1">
      <alignment horizontal="right" vertical="center"/>
    </xf>
    <xf numFmtId="14" fontId="23" fillId="0" borderId="0" xfId="0" applyNumberFormat="1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5" fillId="3" borderId="0" xfId="10" applyFont="1" applyFill="1" applyBorder="1" applyAlignment="1" applyProtection="1">
      <alignment horizontal="left" vertical="center"/>
    </xf>
    <xf numFmtId="0" fontId="33" fillId="3" borderId="0" xfId="0" applyFont="1" applyFill="1" applyAlignment="1" applyProtection="1">
      <alignment vertical="center"/>
    </xf>
    <xf numFmtId="0" fontId="33" fillId="3" borderId="0" xfId="10" applyFont="1" applyFill="1" applyBorder="1" applyAlignment="1" applyProtection="1">
      <alignment horizontal="left" vertical="center"/>
    </xf>
    <xf numFmtId="164" fontId="33" fillId="3" borderId="0" xfId="4" applyNumberFormat="1" applyFont="1" applyFill="1" applyBorder="1" applyAlignment="1" applyProtection="1">
      <alignment horizontal="center" vertical="center"/>
    </xf>
    <xf numFmtId="164" fontId="33" fillId="3" borderId="0" xfId="4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164" fontId="8" fillId="5" borderId="6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8" fillId="5" borderId="5" xfId="0" applyFont="1" applyFill="1" applyBorder="1" applyAlignment="1" applyProtection="1">
      <alignment horizontal="left" vertical="center"/>
    </xf>
    <xf numFmtId="164" fontId="8" fillId="5" borderId="6" xfId="4" quotePrefix="1" applyNumberFormat="1" applyFont="1" applyFill="1" applyBorder="1" applyAlignment="1" applyProtection="1">
      <alignment horizontal="center" vertical="center"/>
    </xf>
    <xf numFmtId="165" fontId="8" fillId="5" borderId="6" xfId="4" applyNumberFormat="1" applyFont="1" applyFill="1" applyBorder="1" applyAlignment="1" applyProtection="1">
      <alignment horizontal="center" vertical="center"/>
    </xf>
    <xf numFmtId="167" fontId="8" fillId="5" borderId="6" xfId="4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4" fontId="1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3" fontId="16" fillId="0" borderId="0" xfId="10" applyNumberFormat="1" applyFont="1" applyBorder="1" applyAlignment="1" applyProtection="1">
      <alignment horizontal="left" vertical="center"/>
    </xf>
    <xf numFmtId="3" fontId="13" fillId="0" borderId="0" xfId="10" applyNumberFormat="1" applyFont="1" applyBorder="1" applyAlignment="1" applyProtection="1">
      <alignment horizontal="right" vertical="center"/>
    </xf>
    <xf numFmtId="164" fontId="13" fillId="0" borderId="0" xfId="4" applyNumberFormat="1" applyFont="1" applyBorder="1" applyAlignment="1" applyProtection="1">
      <alignment horizontal="center" vertical="center"/>
    </xf>
    <xf numFmtId="164" fontId="13" fillId="0" borderId="0" xfId="4" applyNumberFormat="1" applyFont="1" applyBorder="1" applyAlignment="1" applyProtection="1">
      <alignment horizontal="right" vertical="center"/>
    </xf>
    <xf numFmtId="165" fontId="13" fillId="0" borderId="0" xfId="4" applyNumberFormat="1" applyFont="1" applyBorder="1" applyAlignment="1" applyProtection="1">
      <alignment horizontal="center" vertical="center"/>
    </xf>
    <xf numFmtId="167" fontId="13" fillId="0" borderId="0" xfId="4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14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3" fontId="9" fillId="0" borderId="0" xfId="1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14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3" fontId="9" fillId="0" borderId="1" xfId="10" applyNumberFormat="1" applyFont="1" applyBorder="1" applyAlignment="1" applyProtection="1">
      <alignment horizontal="right" vertical="center"/>
    </xf>
    <xf numFmtId="3" fontId="16" fillId="0" borderId="1" xfId="10" applyNumberFormat="1" applyFont="1" applyBorder="1" applyAlignment="1" applyProtection="1">
      <alignment horizontal="left" vertical="center"/>
    </xf>
    <xf numFmtId="3" fontId="13" fillId="0" borderId="1" xfId="10" applyNumberFormat="1" applyFont="1" applyBorder="1" applyAlignment="1" applyProtection="1">
      <alignment horizontal="right" vertical="center"/>
    </xf>
    <xf numFmtId="164" fontId="13" fillId="0" borderId="1" xfId="4" applyNumberFormat="1" applyFont="1" applyBorder="1" applyAlignment="1" applyProtection="1">
      <alignment horizontal="center" vertical="center"/>
    </xf>
    <xf numFmtId="164" fontId="13" fillId="0" borderId="1" xfId="4" applyNumberFormat="1" applyFont="1" applyBorder="1" applyAlignment="1" applyProtection="1">
      <alignment horizontal="right" vertical="center"/>
    </xf>
    <xf numFmtId="165" fontId="13" fillId="0" borderId="1" xfId="4" applyNumberFormat="1" applyFont="1" applyBorder="1" applyAlignment="1" applyProtection="1">
      <alignment horizontal="center" vertical="center"/>
    </xf>
    <xf numFmtId="167" fontId="13" fillId="0" borderId="1" xfId="4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/>
    </xf>
    <xf numFmtId="14" fontId="29" fillId="2" borderId="0" xfId="2" applyNumberFormat="1" applyAlignment="1" applyProtection="1">
      <alignment horizontal="center" vertical="center"/>
    </xf>
    <xf numFmtId="0" fontId="29" fillId="2" borderId="0" xfId="2" applyAlignment="1" applyProtection="1">
      <alignment horizontal="center" vertical="center"/>
    </xf>
    <xf numFmtId="0" fontId="14" fillId="2" borderId="0" xfId="2" applyFont="1" applyAlignment="1" applyProtection="1">
      <alignment horizontal="left" vertical="center"/>
    </xf>
    <xf numFmtId="0" fontId="29" fillId="2" borderId="0" xfId="2" applyAlignment="1" applyProtection="1">
      <alignment horizontal="left" vertical="center" wrapText="1"/>
    </xf>
    <xf numFmtId="164" fontId="29" fillId="2" borderId="0" xfId="2" applyNumberFormat="1" applyAlignment="1" applyProtection="1">
      <alignment horizontal="right" vertical="center" wrapText="1"/>
    </xf>
    <xf numFmtId="164" fontId="14" fillId="2" borderId="0" xfId="4" applyNumberFormat="1" applyFont="1" applyFill="1" applyAlignment="1" applyProtection="1">
      <alignment horizontal="right" vertical="center" wrapText="1"/>
    </xf>
    <xf numFmtId="0" fontId="29" fillId="2" borderId="0" xfId="2" applyAlignment="1" applyProtection="1">
      <alignment vertical="center"/>
    </xf>
    <xf numFmtId="14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vertical="center"/>
    </xf>
    <xf numFmtId="14" fontId="17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vertical="center"/>
    </xf>
    <xf numFmtId="164" fontId="17" fillId="0" borderId="0" xfId="4" quotePrefix="1" applyNumberFormat="1" applyFont="1" applyFill="1" applyAlignment="1" applyProtection="1">
      <alignment horizontal="center" vertical="center"/>
    </xf>
    <xf numFmtId="164" fontId="17" fillId="6" borderId="0" xfId="4" quotePrefix="1" applyNumberFormat="1" applyFont="1" applyFill="1" applyAlignment="1" applyProtection="1">
      <alignment horizontal="center" vertical="center"/>
    </xf>
    <xf numFmtId="14" fontId="7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64" fontId="7" fillId="2" borderId="0" xfId="4" applyNumberFormat="1" applyFont="1" applyFill="1" applyBorder="1" applyAlignment="1" applyProtection="1">
      <alignment horizontal="right" vertical="center" wrapText="1"/>
    </xf>
    <xf numFmtId="164" fontId="7" fillId="2" borderId="0" xfId="4" quotePrefix="1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164" fontId="15" fillId="2" borderId="0" xfId="4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>
      <alignment vertical="center" wrapText="1"/>
    </xf>
    <xf numFmtId="164" fontId="13" fillId="0" borderId="0" xfId="4" applyNumberFormat="1" applyFont="1" applyBorder="1" applyAlignment="1" applyProtection="1">
      <alignment horizontal="center" vertical="center" wrapText="1"/>
    </xf>
    <xf numFmtId="164" fontId="13" fillId="0" borderId="0" xfId="4" applyNumberFormat="1" applyFont="1" applyAlignment="1" applyProtection="1">
      <alignment horizontal="right" vertical="center" wrapText="1"/>
    </xf>
    <xf numFmtId="164" fontId="13" fillId="0" borderId="0" xfId="4" applyNumberFormat="1" applyFont="1" applyAlignment="1" applyProtection="1">
      <alignment vertical="center" wrapText="1"/>
    </xf>
    <xf numFmtId="165" fontId="17" fillId="0" borderId="0" xfId="4" quotePrefix="1" applyNumberFormat="1" applyFont="1" applyFill="1" applyBorder="1" applyAlignment="1" applyProtection="1">
      <alignment horizontal="center" vertical="center"/>
    </xf>
    <xf numFmtId="167" fontId="17" fillId="0" borderId="0" xfId="4" applyNumberFormat="1" applyFont="1" applyFill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 wrapText="1"/>
    </xf>
    <xf numFmtId="3" fontId="17" fillId="0" borderId="0" xfId="8" applyNumberFormat="1" applyFont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3" fontId="17" fillId="0" borderId="0" xfId="7" applyNumberFormat="1" applyFont="1" applyAlignment="1" applyProtection="1">
      <alignment horizontal="right" vertical="center" wrapText="1"/>
    </xf>
    <xf numFmtId="3" fontId="17" fillId="0" borderId="0" xfId="7" applyNumberFormat="1" applyFont="1" applyBorder="1" applyAlignment="1" applyProtection="1">
      <alignment horizontal="right" vertical="center" wrapText="1"/>
    </xf>
    <xf numFmtId="164" fontId="17" fillId="0" borderId="0" xfId="4" applyNumberFormat="1" applyFont="1" applyBorder="1" applyAlignment="1" applyProtection="1">
      <alignment horizontal="right" vertical="center" wrapText="1"/>
    </xf>
    <xf numFmtId="164" fontId="17" fillId="0" borderId="0" xfId="4" quotePrefix="1" applyNumberFormat="1" applyFont="1" applyFill="1" applyAlignment="1" applyProtection="1">
      <alignment horizontal="right" vertical="center" wrapText="1"/>
    </xf>
    <xf numFmtId="38" fontId="17" fillId="0" borderId="2" xfId="4" applyNumberFormat="1" applyFont="1" applyFill="1" applyBorder="1" applyAlignment="1" applyProtection="1">
      <alignment horizontal="left" vertical="center" wrapText="1"/>
    </xf>
    <xf numFmtId="3" fontId="19" fillId="0" borderId="2" xfId="8" applyNumberFormat="1" applyFont="1" applyBorder="1" applyAlignment="1" applyProtection="1">
      <alignment horizontal="right" vertical="center" wrapText="1"/>
    </xf>
    <xf numFmtId="164" fontId="17" fillId="0" borderId="2" xfId="4" applyNumberFormat="1" applyFont="1" applyBorder="1" applyAlignment="1" applyProtection="1">
      <alignment horizontal="center" vertical="center" wrapText="1"/>
    </xf>
    <xf numFmtId="164" fontId="17" fillId="0" borderId="2" xfId="4" applyNumberFormat="1" applyFont="1" applyFill="1" applyBorder="1" applyAlignment="1" applyProtection="1">
      <alignment horizontal="right" vertical="center" wrapText="1"/>
    </xf>
    <xf numFmtId="167" fontId="17" fillId="0" borderId="2" xfId="4" applyNumberFormat="1" applyFont="1" applyFill="1" applyBorder="1" applyAlignment="1" applyProtection="1">
      <alignment horizontal="center" vertical="center"/>
    </xf>
    <xf numFmtId="167" fontId="17" fillId="0" borderId="2" xfId="4" applyNumberFormat="1" applyFont="1" applyBorder="1" applyAlignment="1" applyProtection="1">
      <alignment horizontal="center" vertical="center"/>
    </xf>
    <xf numFmtId="164" fontId="13" fillId="0" borderId="0" xfId="4" applyNumberFormat="1" applyFont="1" applyAlignment="1" applyProtection="1">
      <alignment horizontal="center" vertical="center" wrapText="1"/>
    </xf>
    <xf numFmtId="164" fontId="13" fillId="0" borderId="0" xfId="4" applyNumberFormat="1" applyFont="1" applyAlignment="1" applyProtection="1">
      <alignment horizontal="right" vertical="center"/>
    </xf>
    <xf numFmtId="164" fontId="13" fillId="0" borderId="0" xfId="4" applyNumberFormat="1" applyFont="1" applyAlignment="1" applyProtection="1">
      <alignment horizontal="center" vertical="center"/>
    </xf>
    <xf numFmtId="165" fontId="13" fillId="0" borderId="0" xfId="4" applyNumberFormat="1" applyFont="1" applyAlignment="1" applyProtection="1">
      <alignment horizontal="center" vertical="center"/>
    </xf>
    <xf numFmtId="167" fontId="13" fillId="0" borderId="0" xfId="4" applyNumberFormat="1" applyFont="1" applyAlignment="1" applyProtection="1">
      <alignment horizontal="center" vertical="center"/>
    </xf>
    <xf numFmtId="164" fontId="13" fillId="0" borderId="0" xfId="4" applyNumberFormat="1" applyFont="1" applyAlignment="1" applyProtection="1">
      <alignment vertical="center"/>
    </xf>
    <xf numFmtId="14" fontId="13" fillId="11" borderId="0" xfId="0" applyNumberFormat="1" applyFont="1" applyFill="1" applyAlignment="1" applyProtection="1">
      <alignment horizontal="center" vertical="center"/>
    </xf>
    <xf numFmtId="0" fontId="13" fillId="11" borderId="0" xfId="0" applyFont="1" applyFill="1" applyAlignment="1" applyProtection="1">
      <alignment horizontal="center" vertical="center"/>
    </xf>
    <xf numFmtId="0" fontId="13" fillId="11" borderId="0" xfId="0" applyFont="1" applyFill="1" applyAlignment="1" applyProtection="1">
      <alignment vertical="center" wrapText="1"/>
    </xf>
    <xf numFmtId="164" fontId="13" fillId="11" borderId="0" xfId="4" applyNumberFormat="1" applyFont="1" applyFill="1" applyAlignment="1" applyProtection="1">
      <alignment vertical="center" wrapText="1"/>
    </xf>
    <xf numFmtId="164" fontId="13" fillId="11" borderId="0" xfId="4" applyNumberFormat="1" applyFont="1" applyFill="1" applyAlignment="1" applyProtection="1">
      <alignment horizontal="center" vertical="center"/>
    </xf>
    <xf numFmtId="165" fontId="13" fillId="11" borderId="0" xfId="4" applyNumberFormat="1" applyFont="1" applyFill="1" applyAlignment="1" applyProtection="1">
      <alignment horizontal="center" vertical="center"/>
    </xf>
    <xf numFmtId="167" fontId="13" fillId="11" borderId="0" xfId="4" applyNumberFormat="1" applyFont="1" applyFill="1" applyAlignment="1" applyProtection="1">
      <alignment horizontal="center" vertical="center"/>
    </xf>
    <xf numFmtId="0" fontId="13" fillId="11" borderId="0" xfId="0" applyFont="1" applyFill="1" applyAlignment="1" applyProtection="1">
      <alignment vertical="center"/>
    </xf>
    <xf numFmtId="0" fontId="32" fillId="0" borderId="0" xfId="11" applyFont="1" applyFill="1" applyBorder="1" applyAlignment="1" applyProtection="1"/>
    <xf numFmtId="164" fontId="32" fillId="0" borderId="0" xfId="4" applyNumberFormat="1" applyFont="1" applyFill="1" applyBorder="1" applyAlignment="1" applyProtection="1"/>
    <xf numFmtId="165" fontId="32" fillId="0" borderId="0" xfId="4" applyNumberFormat="1" applyFont="1" applyFill="1" applyBorder="1" applyAlignment="1" applyProtection="1"/>
    <xf numFmtId="0" fontId="12" fillId="0" borderId="0" xfId="0" applyFont="1" applyFill="1" applyAlignment="1" applyProtection="1"/>
    <xf numFmtId="0" fontId="32" fillId="0" borderId="8" xfId="11" applyFont="1" applyFill="1" applyBorder="1" applyAlignment="1" applyProtection="1"/>
    <xf numFmtId="164" fontId="32" fillId="0" borderId="8" xfId="4" applyNumberFormat="1" applyFont="1" applyFill="1" applyBorder="1" applyAlignment="1" applyProtection="1"/>
    <xf numFmtId="165" fontId="32" fillId="0" borderId="8" xfId="4" applyNumberFormat="1" applyFont="1" applyFill="1" applyBorder="1" applyAlignment="1" applyProtection="1"/>
    <xf numFmtId="0" fontId="33" fillId="3" borderId="0" xfId="0" applyFont="1" applyFill="1" applyAlignment="1" applyProtection="1"/>
    <xf numFmtId="0" fontId="34" fillId="3" borderId="0" xfId="10" applyFont="1" applyFill="1" applyBorder="1" applyAlignment="1" applyProtection="1"/>
    <xf numFmtId="164" fontId="34" fillId="3" borderId="0" xfId="4" applyNumberFormat="1" applyFont="1" applyFill="1" applyBorder="1" applyAlignment="1" applyProtection="1"/>
    <xf numFmtId="164" fontId="34" fillId="3" borderId="0" xfId="4" applyNumberFormat="1" applyFont="1" applyFill="1" applyBorder="1" applyAlignment="1" applyProtection="1">
      <alignment horizontal="center"/>
    </xf>
    <xf numFmtId="165" fontId="34" fillId="3" borderId="0" xfId="4" applyNumberFormat="1" applyFont="1" applyFill="1" applyBorder="1" applyAlignment="1" applyProtection="1">
      <alignment horizontal="center"/>
    </xf>
    <xf numFmtId="0" fontId="34" fillId="3" borderId="0" xfId="10" applyFont="1" applyFill="1" applyBorder="1" applyAlignment="1" applyProtection="1">
      <alignment horizontal="center"/>
    </xf>
    <xf numFmtId="164" fontId="33" fillId="3" borderId="0" xfId="4" applyNumberFormat="1" applyFont="1" applyFill="1" applyAlignment="1" applyProtection="1"/>
    <xf numFmtId="165" fontId="33" fillId="3" borderId="0" xfId="4" applyNumberFormat="1" applyFont="1" applyFill="1" applyAlignment="1" applyProtection="1"/>
    <xf numFmtId="0" fontId="10" fillId="0" borderId="0" xfId="0" applyFont="1" applyAlignment="1" applyProtection="1"/>
    <xf numFmtId="0" fontId="17" fillId="0" borderId="17" xfId="0" applyFont="1" applyBorder="1" applyAlignment="1" applyProtection="1">
      <alignment horizontal="center"/>
    </xf>
    <xf numFmtId="0" fontId="17" fillId="0" borderId="0" xfId="0" applyFont="1" applyAlignment="1" applyProtection="1"/>
    <xf numFmtId="0" fontId="17" fillId="0" borderId="21" xfId="0" applyFont="1" applyBorder="1" applyAlignment="1" applyProtection="1">
      <alignment horizontal="center"/>
    </xf>
    <xf numFmtId="164" fontId="26" fillId="5" borderId="17" xfId="4" applyNumberFormat="1" applyFont="1" applyFill="1" applyBorder="1" applyAlignment="1" applyProtection="1">
      <alignment horizontal="center" vertical="center"/>
    </xf>
    <xf numFmtId="164" fontId="26" fillId="5" borderId="20" xfId="4" applyNumberFormat="1" applyFont="1" applyFill="1" applyBorder="1" applyAlignment="1" applyProtection="1">
      <alignment horizontal="center"/>
    </xf>
    <xf numFmtId="164" fontId="26" fillId="5" borderId="17" xfId="4" applyNumberFormat="1" applyFont="1" applyFill="1" applyBorder="1" applyAlignment="1" applyProtection="1">
      <alignment horizontal="center"/>
    </xf>
    <xf numFmtId="164" fontId="26" fillId="5" borderId="21" xfId="4" applyNumberFormat="1" applyFont="1" applyFill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/>
    </xf>
    <xf numFmtId="0" fontId="26" fillId="5" borderId="23" xfId="0" applyFont="1" applyFill="1" applyBorder="1" applyAlignment="1" applyProtection="1">
      <alignment horizontal="center"/>
    </xf>
    <xf numFmtId="164" fontId="26" fillId="5" borderId="22" xfId="4" applyNumberFormat="1" applyFont="1" applyFill="1" applyBorder="1" applyAlignment="1" applyProtection="1">
      <alignment horizontal="center" vertical="center"/>
    </xf>
    <xf numFmtId="164" fontId="26" fillId="5" borderId="24" xfId="4" applyNumberFormat="1" applyFont="1" applyFill="1" applyBorder="1" applyAlignment="1" applyProtection="1">
      <alignment horizontal="center"/>
    </xf>
    <xf numFmtId="44" fontId="26" fillId="5" borderId="22" xfId="5" applyFont="1" applyFill="1" applyBorder="1" applyAlignment="1" applyProtection="1">
      <alignment horizontal="center"/>
    </xf>
    <xf numFmtId="164" fontId="26" fillId="5" borderId="22" xfId="4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164" fontId="17" fillId="0" borderId="0" xfId="4" applyNumberFormat="1" applyFont="1" applyFill="1" applyBorder="1" applyAlignment="1" applyProtection="1"/>
    <xf numFmtId="164" fontId="17" fillId="6" borderId="11" xfId="4" applyNumberFormat="1" applyFont="1" applyFill="1" applyBorder="1" applyAlignment="1" applyProtection="1">
      <alignment wrapText="1"/>
    </xf>
    <xf numFmtId="164" fontId="17" fillId="0" borderId="11" xfId="4" applyNumberFormat="1" applyFont="1" applyBorder="1" applyAlignment="1" applyProtection="1">
      <alignment wrapText="1"/>
    </xf>
    <xf numFmtId="164" fontId="17" fillId="9" borderId="11" xfId="4" applyNumberFormat="1" applyFont="1" applyFill="1" applyBorder="1" applyAlignment="1" applyProtection="1">
      <alignment wrapText="1"/>
    </xf>
    <xf numFmtId="164" fontId="17" fillId="10" borderId="11" xfId="4" applyNumberFormat="1" applyFont="1" applyFill="1" applyBorder="1" applyAlignment="1" applyProtection="1">
      <alignment wrapText="1"/>
    </xf>
    <xf numFmtId="0" fontId="17" fillId="0" borderId="0" xfId="0" applyFont="1" applyAlignment="1" applyProtection="1">
      <alignment horizontal="center"/>
    </xf>
    <xf numFmtId="164" fontId="17" fillId="0" borderId="0" xfId="4" applyNumberFormat="1" applyFont="1" applyFill="1" applyBorder="1" applyAlignment="1" applyProtection="1">
      <alignment wrapText="1"/>
    </xf>
    <xf numFmtId="164" fontId="17" fillId="0" borderId="0" xfId="4" applyNumberFormat="1" applyFont="1" applyAlignment="1" applyProtection="1"/>
    <xf numFmtId="0" fontId="17" fillId="0" borderId="2" xfId="0" applyFont="1" applyBorder="1" applyAlignment="1" applyProtection="1">
      <alignment horizontal="center"/>
    </xf>
    <xf numFmtId="0" fontId="17" fillId="0" borderId="25" xfId="0" applyFont="1" applyBorder="1" applyAlignment="1" applyProtection="1">
      <alignment horizontal="right"/>
    </xf>
    <xf numFmtId="164" fontId="17" fillId="0" borderId="26" xfId="4" applyNumberFormat="1" applyFont="1" applyBorder="1" applyAlignment="1" applyProtection="1">
      <alignment horizontal="right" wrapText="1"/>
    </xf>
    <xf numFmtId="164" fontId="17" fillId="6" borderId="26" xfId="4" applyNumberFormat="1" applyFont="1" applyFill="1" applyBorder="1" applyAlignment="1" applyProtection="1">
      <alignment wrapText="1"/>
    </xf>
    <xf numFmtId="164" fontId="17" fillId="0" borderId="26" xfId="4" applyNumberFormat="1" applyFont="1" applyFill="1" applyBorder="1" applyAlignment="1" applyProtection="1">
      <alignment wrapText="1"/>
    </xf>
    <xf numFmtId="164" fontId="17" fillId="10" borderId="26" xfId="4" applyNumberFormat="1" applyFont="1" applyFill="1" applyBorder="1" applyAlignment="1" applyProtection="1">
      <alignment wrapText="1"/>
    </xf>
    <xf numFmtId="164" fontId="17" fillId="9" borderId="27" xfId="4" applyNumberFormat="1" applyFont="1" applyFill="1" applyBorder="1" applyAlignment="1" applyProtection="1">
      <alignment wrapText="1"/>
    </xf>
    <xf numFmtId="164" fontId="17" fillId="0" borderId="0" xfId="4" applyNumberFormat="1" applyFont="1" applyFill="1" applyAlignment="1" applyProtection="1"/>
    <xf numFmtId="0" fontId="28" fillId="0" borderId="0" xfId="0" applyFont="1" applyFill="1" applyBorder="1" applyAlignment="1" applyProtection="1"/>
    <xf numFmtId="0" fontId="33" fillId="3" borderId="9" xfId="0" applyFont="1" applyFill="1" applyBorder="1" applyAlignment="1" applyProtection="1"/>
    <xf numFmtId="164" fontId="34" fillId="3" borderId="9" xfId="4" applyNumberFormat="1" applyFont="1" applyFill="1" applyBorder="1" applyAlignment="1" applyProtection="1">
      <alignment horizontal="center"/>
    </xf>
    <xf numFmtId="0" fontId="34" fillId="3" borderId="9" xfId="10" applyFont="1" applyFill="1" applyBorder="1" applyAlignment="1" applyProtection="1">
      <alignment horizontal="center"/>
    </xf>
    <xf numFmtId="165" fontId="33" fillId="3" borderId="9" xfId="4" applyNumberFormat="1" applyFont="1" applyFill="1" applyBorder="1" applyAlignment="1" applyProtection="1"/>
    <xf numFmtId="164" fontId="36" fillId="0" borderId="0" xfId="4" applyNumberFormat="1" applyFont="1" applyFill="1" applyBorder="1" applyAlignment="1" applyProtection="1">
      <alignment horizontal="center" vertical="center"/>
    </xf>
    <xf numFmtId="164" fontId="36" fillId="0" borderId="8" xfId="4" applyNumberFormat="1" applyFont="1" applyFill="1" applyBorder="1" applyAlignment="1" applyProtection="1">
      <alignment horizontal="center" vertical="center"/>
    </xf>
    <xf numFmtId="164" fontId="26" fillId="5" borderId="24" xfId="4" applyNumberFormat="1" applyFont="1" applyFill="1" applyBorder="1" applyAlignment="1" applyProtection="1">
      <alignment horizontal="center" vertical="center"/>
    </xf>
    <xf numFmtId="164" fontId="27" fillId="0" borderId="0" xfId="4" applyNumberFormat="1" applyFont="1" applyFill="1" applyBorder="1" applyAlignment="1" applyProtection="1">
      <alignment wrapText="1"/>
    </xf>
    <xf numFmtId="0" fontId="41" fillId="0" borderId="0" xfId="0" applyFont="1" applyAlignment="1" applyProtection="1">
      <alignment horizontal="center" vertical="center"/>
    </xf>
    <xf numFmtId="164" fontId="40" fillId="0" borderId="0" xfId="4" applyNumberFormat="1" applyFont="1" applyFill="1" applyAlignment="1" applyProtection="1">
      <alignment horizontal="center"/>
    </xf>
    <xf numFmtId="164" fontId="40" fillId="0" borderId="0" xfId="4" applyNumberFormat="1" applyFont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164" fontId="42" fillId="0" borderId="0" xfId="4" applyNumberFormat="1" applyFont="1" applyFill="1" applyBorder="1" applyAlignment="1" applyProtection="1">
      <alignment horizontal="center"/>
    </xf>
    <xf numFmtId="164" fontId="19" fillId="0" borderId="0" xfId="4" applyNumberFormat="1" applyFont="1" applyFill="1" applyAlignment="1" applyProtection="1">
      <alignment horizontal="center"/>
    </xf>
    <xf numFmtId="164" fontId="19" fillId="0" borderId="0" xfId="4" applyNumberFormat="1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 vertical="center"/>
    </xf>
    <xf numFmtId="0" fontId="44" fillId="0" borderId="0" xfId="0" applyFont="1" applyAlignment="1" applyProtection="1">
      <alignment horizontal="center"/>
    </xf>
    <xf numFmtId="0" fontId="45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horizontal="center"/>
    </xf>
    <xf numFmtId="0" fontId="47" fillId="0" borderId="0" xfId="0" applyFont="1" applyAlignment="1" applyProtection="1">
      <alignment horizontal="center" vertical="center"/>
    </xf>
    <xf numFmtId="0" fontId="48" fillId="0" borderId="0" xfId="0" applyFont="1" applyAlignment="1" applyProtection="1">
      <alignment horizontal="center"/>
    </xf>
    <xf numFmtId="164" fontId="17" fillId="0" borderId="27" xfId="4" applyNumberFormat="1" applyFont="1" applyFill="1" applyBorder="1" applyAlignment="1" applyProtection="1">
      <alignment wrapText="1"/>
    </xf>
    <xf numFmtId="164" fontId="17" fillId="12" borderId="11" xfId="4" applyNumberFormat="1" applyFont="1" applyFill="1" applyBorder="1" applyAlignment="1" applyProtection="1">
      <alignment wrapText="1"/>
    </xf>
    <xf numFmtId="164" fontId="17" fillId="13" borderId="11" xfId="4" applyNumberFormat="1" applyFont="1" applyFill="1" applyBorder="1" applyAlignment="1" applyProtection="1">
      <alignment wrapText="1"/>
    </xf>
    <xf numFmtId="164" fontId="17" fillId="13" borderId="26" xfId="4" applyNumberFormat="1" applyFont="1" applyFill="1" applyBorder="1" applyAlignment="1" applyProtection="1">
      <alignment wrapText="1"/>
    </xf>
    <xf numFmtId="164" fontId="17" fillId="12" borderId="26" xfId="4" applyNumberFormat="1" applyFont="1" applyFill="1" applyBorder="1" applyAlignment="1" applyProtection="1">
      <alignment wrapText="1"/>
    </xf>
    <xf numFmtId="164" fontId="46" fillId="0" borderId="0" xfId="4" applyNumberFormat="1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/>
    <xf numFmtId="0" fontId="34" fillId="3" borderId="9" xfId="10" applyFont="1" applyFill="1" applyBorder="1" applyAlignment="1" applyProtection="1"/>
    <xf numFmtId="164" fontId="34" fillId="3" borderId="9" xfId="4" applyNumberFormat="1" applyFont="1" applyFill="1" applyBorder="1" applyAlignment="1" applyProtection="1"/>
    <xf numFmtId="0" fontId="38" fillId="0" borderId="0" xfId="11" applyFont="1" applyFill="1" applyBorder="1" applyAlignment="1" applyProtection="1"/>
    <xf numFmtId="0" fontId="38" fillId="0" borderId="8" xfId="11" applyFont="1" applyFill="1" applyBorder="1" applyAlignment="1" applyProtection="1"/>
    <xf numFmtId="164" fontId="17" fillId="15" borderId="11" xfId="4" applyNumberFormat="1" applyFont="1" applyFill="1" applyBorder="1" applyAlignment="1" applyProtection="1">
      <alignment horizontal="left" wrapText="1"/>
    </xf>
    <xf numFmtId="164" fontId="17" fillId="9" borderId="26" xfId="4" applyNumberFormat="1" applyFont="1" applyFill="1" applyBorder="1" applyAlignment="1" applyProtection="1">
      <alignment wrapText="1"/>
    </xf>
    <xf numFmtId="0" fontId="42" fillId="0" borderId="0" xfId="0" applyFont="1" applyBorder="1" applyAlignment="1" applyProtection="1"/>
    <xf numFmtId="0" fontId="42" fillId="0" borderId="23" xfId="0" applyFont="1" applyBorder="1" applyAlignment="1" applyProtection="1">
      <alignment horizontal="center"/>
    </xf>
    <xf numFmtId="164" fontId="17" fillId="0" borderId="0" xfId="4" applyNumberFormat="1" applyFont="1" applyBorder="1" applyAlignment="1" applyProtection="1"/>
    <xf numFmtId="0" fontId="1" fillId="0" borderId="0" xfId="0" applyFont="1" applyAlignment="1" applyProtection="1">
      <alignment vertical="center" wrapText="1"/>
    </xf>
    <xf numFmtId="0" fontId="17" fillId="18" borderId="11" xfId="0" applyFont="1" applyFill="1" applyBorder="1" applyAlignment="1" applyProtection="1">
      <alignment horizontal="center"/>
    </xf>
    <xf numFmtId="0" fontId="17" fillId="19" borderId="11" xfId="0" applyFont="1" applyFill="1" applyBorder="1" applyAlignment="1" applyProtection="1">
      <alignment horizontal="center"/>
    </xf>
    <xf numFmtId="3" fontId="17" fillId="19" borderId="11" xfId="0" applyNumberFormat="1" applyFont="1" applyFill="1" applyBorder="1" applyAlignment="1" applyProtection="1">
      <alignment horizontal="center"/>
    </xf>
    <xf numFmtId="3" fontId="17" fillId="19" borderId="11" xfId="0" applyNumberFormat="1" applyFont="1" applyFill="1" applyBorder="1" applyAlignment="1" applyProtection="1">
      <alignment horizontal="left"/>
    </xf>
    <xf numFmtId="164" fontId="17" fillId="20" borderId="11" xfId="4" applyNumberFormat="1" applyFont="1" applyFill="1" applyBorder="1" applyAlignment="1" applyProtection="1">
      <alignment wrapText="1"/>
    </xf>
    <xf numFmtId="164" fontId="17" fillId="20" borderId="26" xfId="4" applyNumberFormat="1" applyFont="1" applyFill="1" applyBorder="1" applyAlignment="1" applyProtection="1">
      <alignment wrapText="1"/>
    </xf>
    <xf numFmtId="164" fontId="17" fillId="6" borderId="25" xfId="4" applyNumberFormat="1" applyFont="1" applyFill="1" applyBorder="1" applyAlignment="1" applyProtection="1">
      <alignment wrapText="1"/>
    </xf>
    <xf numFmtId="3" fontId="17" fillId="19" borderId="12" xfId="0" applyNumberFormat="1" applyFont="1" applyFill="1" applyBorder="1" applyAlignment="1" applyProtection="1">
      <alignment horizontal="center"/>
    </xf>
    <xf numFmtId="165" fontId="29" fillId="2" borderId="0" xfId="2" quotePrefix="1" applyNumberFormat="1" applyAlignment="1" applyProtection="1">
      <alignment horizontal="center" vertical="center"/>
    </xf>
    <xf numFmtId="167" fontId="14" fillId="2" borderId="0" xfId="4" quotePrefix="1" applyNumberFormat="1" applyFont="1" applyFill="1" applyAlignment="1" applyProtection="1">
      <alignment horizontal="center" vertical="center"/>
    </xf>
    <xf numFmtId="165" fontId="17" fillId="0" borderId="0" xfId="4" quotePrefix="1" applyNumberFormat="1" applyFont="1" applyFill="1" applyAlignment="1" applyProtection="1">
      <alignment horizontal="center" vertical="center"/>
    </xf>
    <xf numFmtId="167" fontId="17" fillId="0" borderId="0" xfId="4" quotePrefix="1" applyNumberFormat="1" applyFont="1" applyFill="1" applyAlignment="1" applyProtection="1">
      <alignment horizontal="center" vertical="center"/>
    </xf>
    <xf numFmtId="165" fontId="7" fillId="2" borderId="0" xfId="4" quotePrefix="1" applyNumberFormat="1" applyFont="1" applyFill="1" applyAlignment="1" applyProtection="1">
      <alignment horizontal="center" vertical="center"/>
    </xf>
    <xf numFmtId="167" fontId="7" fillId="2" borderId="0" xfId="4" quotePrefix="1" applyNumberFormat="1" applyFont="1" applyFill="1" applyAlignment="1" applyProtection="1">
      <alignment horizontal="center" vertical="center"/>
    </xf>
    <xf numFmtId="164" fontId="17" fillId="0" borderId="0" xfId="4" applyNumberFormat="1" applyFont="1" applyFill="1" applyBorder="1" applyAlignment="1" applyProtection="1">
      <alignment horizontal="right" vertical="center" wrapText="1"/>
    </xf>
    <xf numFmtId="164" fontId="7" fillId="2" borderId="0" xfId="4" applyNumberFormat="1" applyFont="1" applyFill="1" applyAlignment="1" applyProtection="1">
      <alignment horizontal="right" vertical="center" wrapText="1"/>
    </xf>
    <xf numFmtId="164" fontId="17" fillId="0" borderId="0" xfId="4" applyNumberFormat="1" applyFont="1" applyFill="1" applyAlignment="1" applyProtection="1">
      <alignment horizontal="right" vertical="center" wrapText="1"/>
    </xf>
    <xf numFmtId="168" fontId="13" fillId="0" borderId="0" xfId="4" applyNumberFormat="1" applyFont="1" applyFill="1" applyAlignment="1">
      <alignment horizontal="right" vertical="center"/>
    </xf>
    <xf numFmtId="164" fontId="17" fillId="0" borderId="0" xfId="4" applyNumberFormat="1" applyFont="1" applyFill="1" applyAlignment="1" applyProtection="1">
      <alignment horizontal="left" vertical="center" wrapText="1"/>
    </xf>
    <xf numFmtId="164" fontId="17" fillId="0" borderId="0" xfId="4" quotePrefix="1" applyNumberFormat="1" applyFont="1" applyFill="1" applyAlignment="1" applyProtection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9" fillId="0" borderId="0" xfId="2" applyFill="1" applyBorder="1" applyAlignment="1">
      <alignment vertical="center"/>
    </xf>
    <xf numFmtId="168" fontId="13" fillId="0" borderId="0" xfId="4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/>
    </xf>
    <xf numFmtId="164" fontId="8" fillId="5" borderId="6" xfId="4" quotePrefix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164" fontId="32" fillId="0" borderId="8" xfId="4" applyNumberFormat="1" applyFont="1" applyFill="1" applyBorder="1" applyAlignment="1">
      <alignment vertical="center"/>
    </xf>
    <xf numFmtId="164" fontId="17" fillId="0" borderId="9" xfId="4" applyNumberFormat="1" applyFont="1" applyFill="1" applyBorder="1" applyAlignment="1">
      <alignment horizontal="right" vertical="center" wrapText="1"/>
    </xf>
    <xf numFmtId="164" fontId="18" fillId="0" borderId="0" xfId="4" applyNumberFormat="1" applyFont="1" applyFill="1" applyBorder="1" applyAlignment="1" applyProtection="1">
      <alignment horizontal="right" vertical="center" wrapText="1"/>
      <protection locked="0"/>
    </xf>
    <xf numFmtId="165" fontId="21" fillId="0" borderId="0" xfId="4" quotePrefix="1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164" fontId="15" fillId="2" borderId="0" xfId="4" applyNumberFormat="1" applyFont="1" applyFill="1" applyBorder="1" applyAlignment="1" applyProtection="1">
      <alignment horizontal="right" vertical="center" wrapText="1"/>
      <protection locked="0"/>
    </xf>
    <xf numFmtId="165" fontId="24" fillId="0" borderId="0" xfId="4" applyNumberFormat="1" applyFont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164" fontId="18" fillId="0" borderId="9" xfId="4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Border="1" applyAlignment="1">
      <alignment horizontal="right" vertical="center" wrapText="1"/>
    </xf>
    <xf numFmtId="164" fontId="18" fillId="0" borderId="0" xfId="4" applyNumberFormat="1" applyFont="1" applyAlignment="1" applyProtection="1">
      <alignment horizontal="right" vertical="center" wrapText="1"/>
      <protection locked="0"/>
    </xf>
    <xf numFmtId="168" fontId="17" fillId="0" borderId="0" xfId="4" applyNumberFormat="1" applyFont="1" applyFill="1" applyAlignment="1">
      <alignment horizontal="right" vertical="center"/>
    </xf>
    <xf numFmtId="165" fontId="21" fillId="0" borderId="0" xfId="4" applyNumberFormat="1" applyFont="1" applyFill="1" applyAlignment="1">
      <alignment horizontal="center" vertical="center"/>
    </xf>
    <xf numFmtId="3" fontId="17" fillId="0" borderId="0" xfId="7" applyNumberFormat="1" applyFont="1" applyBorder="1" applyAlignment="1">
      <alignment horizontal="right" vertical="center" wrapText="1"/>
    </xf>
    <xf numFmtId="164" fontId="18" fillId="0" borderId="9" xfId="4" applyNumberFormat="1" applyFont="1" applyBorder="1" applyAlignment="1" applyProtection="1">
      <alignment horizontal="right" vertical="center" wrapText="1"/>
      <protection locked="0"/>
    </xf>
    <xf numFmtId="164" fontId="18" fillId="0" borderId="8" xfId="4" applyNumberFormat="1" applyFont="1" applyBorder="1" applyAlignment="1" applyProtection="1">
      <alignment horizontal="right" vertical="center" wrapText="1"/>
      <protection locked="0"/>
    </xf>
    <xf numFmtId="164" fontId="17" fillId="0" borderId="8" xfId="4" applyNumberFormat="1" applyFont="1" applyFill="1" applyBorder="1" applyAlignment="1" applyProtection="1">
      <alignment horizontal="right" vertical="center" wrapText="1"/>
    </xf>
    <xf numFmtId="164" fontId="17" fillId="0" borderId="0" xfId="4" applyNumberFormat="1" applyFont="1" applyBorder="1" applyAlignment="1">
      <alignment horizontal="right" vertical="center" wrapText="1"/>
    </xf>
    <xf numFmtId="164" fontId="18" fillId="0" borderId="8" xfId="4" applyNumberFormat="1" applyFont="1" applyFill="1" applyBorder="1" applyAlignment="1" applyProtection="1">
      <alignment horizontal="right" vertical="center" wrapText="1"/>
      <protection locked="0"/>
    </xf>
    <xf numFmtId="164" fontId="17" fillId="0" borderId="0" xfId="4" quotePrefix="1" applyNumberFormat="1" applyFont="1" applyFill="1" applyAlignment="1">
      <alignment horizontal="right" vertical="center" wrapText="1"/>
    </xf>
    <xf numFmtId="3" fontId="19" fillId="0" borderId="2" xfId="8" applyNumberFormat="1" applyFont="1" applyBorder="1" applyAlignment="1">
      <alignment horizontal="right" vertical="center" wrapText="1"/>
    </xf>
    <xf numFmtId="164" fontId="17" fillId="0" borderId="2" xfId="4" applyNumberFormat="1" applyFont="1" applyBorder="1" applyAlignment="1">
      <alignment horizontal="center" vertical="center" wrapText="1"/>
    </xf>
    <xf numFmtId="164" fontId="18" fillId="0" borderId="2" xfId="4" applyNumberFormat="1" applyFont="1" applyBorder="1" applyAlignment="1" applyProtection="1">
      <alignment horizontal="right" vertical="center" wrapText="1"/>
      <protection locked="0"/>
    </xf>
    <xf numFmtId="164" fontId="17" fillId="0" borderId="2" xfId="4" applyNumberFormat="1" applyFont="1" applyFill="1" applyBorder="1" applyAlignment="1">
      <alignment vertical="center" wrapText="1"/>
    </xf>
    <xf numFmtId="168" fontId="32" fillId="0" borderId="0" xfId="4" applyNumberFormat="1" applyFont="1" applyFill="1" applyBorder="1" applyAlignment="1">
      <alignment vertical="center"/>
    </xf>
    <xf numFmtId="165" fontId="32" fillId="0" borderId="0" xfId="4" applyNumberFormat="1" applyFont="1" applyFill="1" applyBorder="1" applyAlignment="1">
      <alignment horizontal="center" vertical="center"/>
    </xf>
    <xf numFmtId="165" fontId="32" fillId="0" borderId="0" xfId="4" applyNumberFormat="1" applyFont="1" applyFill="1" applyBorder="1" applyAlignment="1">
      <alignment vertical="center"/>
    </xf>
    <xf numFmtId="0" fontId="32" fillId="0" borderId="8" xfId="11" applyFont="1" applyFill="1" applyBorder="1" applyAlignment="1">
      <alignment vertical="center" wrapText="1"/>
    </xf>
    <xf numFmtId="168" fontId="32" fillId="0" borderId="8" xfId="4" applyNumberFormat="1" applyFont="1" applyFill="1" applyBorder="1" applyAlignment="1">
      <alignment vertical="center"/>
    </xf>
    <xf numFmtId="165" fontId="32" fillId="0" borderId="8" xfId="4" applyNumberFormat="1" applyFont="1" applyFill="1" applyBorder="1" applyAlignment="1">
      <alignment horizontal="center" vertical="center"/>
    </xf>
    <xf numFmtId="165" fontId="32" fillId="0" borderId="8" xfId="4" applyNumberFormat="1" applyFont="1" applyFill="1" applyBorder="1" applyAlignment="1">
      <alignment vertical="center"/>
    </xf>
    <xf numFmtId="0" fontId="33" fillId="3" borderId="0" xfId="0" applyFont="1" applyFill="1" applyAlignment="1">
      <alignment vertical="center" wrapText="1"/>
    </xf>
    <xf numFmtId="0" fontId="33" fillId="3" borderId="0" xfId="10" applyFont="1" applyFill="1" applyBorder="1" applyAlignment="1" applyProtection="1">
      <alignment horizontal="left" vertical="center" wrapText="1"/>
      <protection locked="0"/>
    </xf>
    <xf numFmtId="42" fontId="8" fillId="5" borderId="6" xfId="5" applyNumberFormat="1" applyFont="1" applyFill="1" applyBorder="1" applyAlignment="1">
      <alignment horizontal="center" vertical="center"/>
    </xf>
    <xf numFmtId="42" fontId="8" fillId="5" borderId="6" xfId="5" quotePrefix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/>
    <xf numFmtId="0" fontId="10" fillId="0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horizontal="left" vertical="center"/>
    </xf>
    <xf numFmtId="164" fontId="32" fillId="0" borderId="0" xfId="4" applyNumberFormat="1" applyFont="1" applyFill="1" applyBorder="1" applyAlignment="1">
      <alignment vertical="center"/>
    </xf>
    <xf numFmtId="0" fontId="35" fillId="0" borderId="8" xfId="11" applyFont="1" applyFill="1" applyBorder="1" applyAlignment="1">
      <alignment horizontal="left" vertical="center"/>
    </xf>
    <xf numFmtId="164" fontId="33" fillId="3" borderId="0" xfId="4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center"/>
    </xf>
    <xf numFmtId="3" fontId="9" fillId="0" borderId="0" xfId="10" applyNumberFormat="1" applyFont="1" applyBorder="1" applyAlignment="1">
      <alignment horizontal="right" vertical="center"/>
    </xf>
    <xf numFmtId="3" fontId="9" fillId="0" borderId="1" xfId="10" applyNumberFormat="1" applyFont="1" applyBorder="1" applyAlignment="1">
      <alignment horizontal="right" vertical="center"/>
    </xf>
    <xf numFmtId="0" fontId="29" fillId="2" borderId="0" xfId="2" applyAlignment="1">
      <alignment horizontal="left" vertical="center" wrapText="1"/>
    </xf>
    <xf numFmtId="164" fontId="29" fillId="2" borderId="0" xfId="2" applyNumberFormat="1" applyAlignment="1">
      <alignment horizontal="right" vertical="center" wrapText="1"/>
    </xf>
    <xf numFmtId="164" fontId="14" fillId="2" borderId="0" xfId="4" applyNumberFormat="1" applyFont="1" applyFill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164" fontId="17" fillId="0" borderId="0" xfId="4" applyNumberFormat="1" applyFont="1" applyFill="1" applyBorder="1" applyAlignment="1">
      <alignment horizontal="right" vertical="center" wrapText="1"/>
    </xf>
    <xf numFmtId="164" fontId="18" fillId="0" borderId="9" xfId="4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vertical="center" wrapText="1"/>
    </xf>
    <xf numFmtId="164" fontId="7" fillId="2" borderId="0" xfId="4" applyNumberFormat="1" applyFont="1" applyFill="1" applyBorder="1" applyAlignment="1">
      <alignment horizontal="right" vertical="center" wrapText="1"/>
    </xf>
    <xf numFmtId="164" fontId="7" fillId="2" borderId="0" xfId="4" applyNumberFormat="1" applyFont="1" applyFill="1" applyAlignment="1" applyProtection="1">
      <alignment horizontal="right" vertical="center" wrapText="1"/>
    </xf>
    <xf numFmtId="164" fontId="17" fillId="0" borderId="9" xfId="4" applyNumberFormat="1" applyFont="1" applyFill="1" applyBorder="1" applyAlignment="1" applyProtection="1">
      <alignment horizontal="right" vertical="center" wrapText="1"/>
    </xf>
    <xf numFmtId="164" fontId="17" fillId="0" borderId="8" xfId="4" applyNumberFormat="1" applyFont="1" applyFill="1" applyBorder="1" applyAlignment="1">
      <alignment horizontal="right" vertical="center" wrapText="1"/>
    </xf>
    <xf numFmtId="0" fontId="32" fillId="0" borderId="0" xfId="11" applyFont="1" applyFill="1" applyBorder="1" applyAlignment="1">
      <alignment vertical="center" wrapText="1"/>
    </xf>
    <xf numFmtId="164" fontId="15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8" fillId="5" borderId="16" xfId="4" quotePrefix="1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 wrapText="1"/>
    </xf>
    <xf numFmtId="3" fontId="16" fillId="0" borderId="0" xfId="10" applyNumberFormat="1" applyFont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 wrapText="1"/>
    </xf>
    <xf numFmtId="164" fontId="17" fillId="0" borderId="2" xfId="4" applyNumberFormat="1" applyFont="1" applyFill="1" applyBorder="1" applyAlignment="1">
      <alignment horizontal="right" vertical="center" wrapText="1"/>
    </xf>
    <xf numFmtId="37" fontId="49" fillId="14" borderId="31" xfId="4" applyNumberFormat="1" applyFont="1" applyFill="1" applyBorder="1" applyAlignment="1" applyProtection="1">
      <alignment horizontal="center" wrapText="1"/>
    </xf>
    <xf numFmtId="164" fontId="17" fillId="19" borderId="11" xfId="4" applyNumberFormat="1" applyFont="1" applyFill="1" applyBorder="1" applyAlignment="1" applyProtection="1">
      <alignment horizontal="left" wrapText="1"/>
    </xf>
    <xf numFmtId="164" fontId="8" fillId="5" borderId="5" xfId="4" applyNumberFormat="1" applyFont="1" applyFill="1" applyBorder="1" applyAlignment="1">
      <alignment horizontal="center" vertical="center"/>
    </xf>
    <xf numFmtId="164" fontId="8" fillId="5" borderId="8" xfId="4" applyNumberFormat="1" applyFont="1" applyFill="1" applyBorder="1" applyAlignment="1">
      <alignment horizontal="center" vertical="center"/>
    </xf>
    <xf numFmtId="0" fontId="8" fillId="5" borderId="40" xfId="5" quotePrefix="1" applyNumberFormat="1" applyFont="1" applyFill="1" applyBorder="1" applyAlignment="1">
      <alignment horizontal="center" vertical="center"/>
    </xf>
    <xf numFmtId="0" fontId="8" fillId="5" borderId="40" xfId="5" applyNumberFormat="1" applyFont="1" applyFill="1" applyBorder="1" applyAlignment="1">
      <alignment horizontal="center" vertical="center"/>
    </xf>
    <xf numFmtId="164" fontId="8" fillId="5" borderId="6" xfId="4" applyNumberFormat="1" applyFont="1" applyFill="1" applyBorder="1" applyAlignment="1">
      <alignment horizontal="center" vertical="center"/>
    </xf>
    <xf numFmtId="164" fontId="8" fillId="5" borderId="16" xfId="4" applyNumberFormat="1" applyFont="1" applyFill="1" applyBorder="1" applyAlignment="1">
      <alignment horizontal="center" vertical="center"/>
    </xf>
    <xf numFmtId="42" fontId="17" fillId="0" borderId="39" xfId="4" applyNumberFormat="1" applyFont="1" applyFill="1" applyBorder="1" applyAlignment="1">
      <alignment horizontal="right" vertical="center" wrapText="1"/>
    </xf>
    <xf numFmtId="0" fontId="7" fillId="0" borderId="39" xfId="0" applyFont="1" applyBorder="1" applyAlignment="1">
      <alignment vertical="center"/>
    </xf>
    <xf numFmtId="42" fontId="18" fillId="0" borderId="0" xfId="4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4" applyNumberFormat="1" applyFont="1" applyFill="1" applyBorder="1" applyAlignment="1">
      <alignment horizontal="right" vertical="center" wrapText="1"/>
    </xf>
    <xf numFmtId="164" fontId="7" fillId="0" borderId="0" xfId="4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164" fontId="17" fillId="0" borderId="0" xfId="4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4" fontId="17" fillId="0" borderId="0" xfId="4" applyNumberFormat="1" applyFont="1" applyFill="1" applyAlignment="1">
      <alignment horizontal="right" vertical="center" wrapText="1"/>
    </xf>
    <xf numFmtId="164" fontId="17" fillId="0" borderId="0" xfId="4" applyNumberFormat="1" applyFont="1" applyAlignment="1">
      <alignment horizontal="right" vertical="center" wrapText="1"/>
    </xf>
    <xf numFmtId="164" fontId="18" fillId="0" borderId="0" xfId="4" applyNumberFormat="1" applyFont="1" applyFill="1" applyBorder="1" applyAlignment="1">
      <alignment horizontal="right" vertical="center" wrapText="1"/>
    </xf>
    <xf numFmtId="164" fontId="18" fillId="0" borderId="39" xfId="4" applyNumberFormat="1" applyFont="1" applyFill="1" applyBorder="1" applyAlignment="1">
      <alignment horizontal="right" vertical="center" wrapText="1"/>
    </xf>
    <xf numFmtId="164" fontId="17" fillId="0" borderId="39" xfId="4" applyNumberFormat="1" applyFont="1" applyFill="1" applyBorder="1" applyAlignment="1" applyProtection="1">
      <alignment horizontal="right" vertical="center" wrapText="1"/>
    </xf>
    <xf numFmtId="164" fontId="17" fillId="0" borderId="0" xfId="4" applyNumberFormat="1" applyFont="1" applyFill="1" applyAlignment="1" applyProtection="1">
      <alignment horizontal="right" vertical="center" wrapText="1"/>
    </xf>
    <xf numFmtId="0" fontId="17" fillId="0" borderId="0" xfId="0" applyFont="1" applyFill="1" applyBorder="1" applyAlignment="1">
      <alignment vertical="center"/>
    </xf>
    <xf numFmtId="164" fontId="26" fillId="5" borderId="18" xfId="4" applyNumberFormat="1" applyFont="1" applyFill="1" applyBorder="1" applyAlignment="1" applyProtection="1">
      <alignment horizontal="center"/>
    </xf>
    <xf numFmtId="164" fontId="26" fillId="5" borderId="19" xfId="4" applyNumberFormat="1" applyFont="1" applyFill="1" applyBorder="1" applyAlignment="1" applyProtection="1">
      <alignment horizontal="center"/>
    </xf>
    <xf numFmtId="164" fontId="26" fillId="5" borderId="20" xfId="4" applyNumberFormat="1" applyFont="1" applyFill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/>
    </xf>
    <xf numFmtId="164" fontId="42" fillId="0" borderId="0" xfId="4" applyNumberFormat="1" applyFont="1" applyBorder="1" applyAlignment="1" applyProtection="1">
      <alignment horizontal="center"/>
    </xf>
    <xf numFmtId="164" fontId="42" fillId="0" borderId="0" xfId="4" applyNumberFormat="1" applyFont="1" applyBorder="1" applyAlignment="1" applyProtection="1"/>
    <xf numFmtId="0" fontId="0" fillId="0" borderId="0" xfId="0" applyAlignment="1">
      <alignment horizontal="center"/>
    </xf>
    <xf numFmtId="0" fontId="12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3" fontId="17" fillId="0" borderId="0" xfId="0" applyNumberFormat="1" applyFont="1" applyFill="1" applyBorder="1" applyAlignment="1" applyProtection="1">
      <alignment horizontal="center"/>
    </xf>
    <xf numFmtId="3" fontId="17" fillId="0" borderId="0" xfId="0" applyNumberFormat="1" applyFont="1" applyFill="1" applyBorder="1" applyAlignment="1" applyProtection="1">
      <alignment horizontal="left"/>
    </xf>
    <xf numFmtId="164" fontId="17" fillId="0" borderId="0" xfId="4" applyNumberFormat="1" applyFont="1" applyFill="1" applyBorder="1" applyAlignment="1" applyProtection="1">
      <alignment horizontal="left" wrapText="1"/>
    </xf>
    <xf numFmtId="37" fontId="49" fillId="0" borderId="0" xfId="4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/>
    <xf numFmtId="0" fontId="17" fillId="16" borderId="10" xfId="0" applyFont="1" applyFill="1" applyBorder="1" applyAlignment="1" applyProtection="1">
      <alignment horizontal="center"/>
    </xf>
    <xf numFmtId="164" fontId="17" fillId="16" borderId="28" xfId="4" applyNumberFormat="1" applyFont="1" applyFill="1" applyBorder="1" applyAlignment="1" applyProtection="1">
      <alignment horizontal="left" wrapText="1"/>
    </xf>
    <xf numFmtId="0" fontId="17" fillId="17" borderId="11" xfId="0" applyFont="1" applyFill="1" applyBorder="1" applyAlignment="1" applyProtection="1">
      <alignment horizontal="center"/>
    </xf>
    <xf numFmtId="3" fontId="17" fillId="17" borderId="11" xfId="0" applyNumberFormat="1" applyFont="1" applyFill="1" applyBorder="1" applyAlignment="1" applyProtection="1">
      <alignment horizontal="center"/>
    </xf>
    <xf numFmtId="3" fontId="17" fillId="17" borderId="11" xfId="0" applyNumberFormat="1" applyFont="1" applyFill="1" applyBorder="1" applyAlignment="1" applyProtection="1">
      <alignment horizontal="left"/>
    </xf>
    <xf numFmtId="164" fontId="17" fillId="8" borderId="11" xfId="4" applyNumberFormat="1" applyFont="1" applyFill="1" applyBorder="1" applyAlignment="1" applyProtection="1">
      <alignment horizontal="left" wrapText="1"/>
    </xf>
    <xf numFmtId="37" fontId="49" fillId="14" borderId="11" xfId="4" applyNumberFormat="1" applyFont="1" applyFill="1" applyBorder="1" applyAlignment="1" applyProtection="1">
      <alignment horizontal="center" wrapText="1"/>
    </xf>
    <xf numFmtId="164" fontId="17" fillId="21" borderId="28" xfId="4" applyNumberFormat="1" applyFont="1" applyFill="1" applyBorder="1" applyAlignment="1" applyProtection="1">
      <alignment horizontal="left" wrapText="1"/>
    </xf>
    <xf numFmtId="164" fontId="17" fillId="0" borderId="29" xfId="4" applyNumberFormat="1" applyFont="1" applyBorder="1" applyAlignment="1" applyProtection="1"/>
    <xf numFmtId="164" fontId="32" fillId="0" borderId="29" xfId="4" applyNumberFormat="1" applyFont="1" applyFill="1" applyBorder="1" applyAlignment="1" applyProtection="1"/>
    <xf numFmtId="164" fontId="27" fillId="0" borderId="29" xfId="4" applyNumberFormat="1" applyFont="1" applyFill="1" applyBorder="1" applyAlignment="1" applyProtection="1">
      <alignment wrapText="1"/>
    </xf>
    <xf numFmtId="0" fontId="17" fillId="0" borderId="29" xfId="0" applyFont="1" applyBorder="1" applyAlignment="1" applyProtection="1"/>
    <xf numFmtId="0" fontId="12" fillId="0" borderId="29" xfId="0" applyFont="1" applyFill="1" applyBorder="1" applyAlignment="1" applyProtection="1"/>
    <xf numFmtId="164" fontId="17" fillId="16" borderId="0" xfId="4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 vertical="center"/>
    </xf>
    <xf numFmtId="3" fontId="17" fillId="0" borderId="0" xfId="8" applyNumberFormat="1" applyFont="1" applyAlignment="1">
      <alignment horizontal="right" vertical="center" wrapText="1"/>
    </xf>
    <xf numFmtId="3" fontId="17" fillId="0" borderId="0" xfId="8" applyNumberFormat="1" applyFont="1" applyAlignment="1">
      <alignment horizontal="right" vertic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38" xfId="0" applyFont="1" applyFill="1" applyBorder="1" applyAlignment="1">
      <alignment horizontal="center" wrapText="1"/>
    </xf>
    <xf numFmtId="164" fontId="8" fillId="5" borderId="15" xfId="4" applyNumberFormat="1" applyFont="1" applyFill="1" applyBorder="1" applyAlignment="1">
      <alignment horizontal="center" vertical="center" wrapText="1"/>
    </xf>
    <xf numFmtId="164" fontId="8" fillId="5" borderId="5" xfId="4" applyNumberFormat="1" applyFont="1" applyFill="1" applyBorder="1" applyAlignment="1">
      <alignment horizontal="center"/>
    </xf>
    <xf numFmtId="164" fontId="8" fillId="5" borderId="6" xfId="4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3" fontId="1" fillId="0" borderId="0" xfId="60" applyNumberFormat="1" applyFont="1" applyBorder="1" applyAlignment="1">
      <alignment horizontal="right" vertical="center"/>
    </xf>
    <xf numFmtId="164" fontId="1" fillId="0" borderId="0" xfId="4" applyNumberFormat="1" applyFont="1" applyBorder="1" applyAlignment="1">
      <alignment horizontal="center" vertical="center"/>
    </xf>
    <xf numFmtId="3" fontId="9" fillId="0" borderId="0" xfId="60" applyNumberFormat="1" applyFont="1" applyBorder="1" applyAlignment="1">
      <alignment horizontal="right" vertical="center"/>
    </xf>
    <xf numFmtId="3" fontId="9" fillId="0" borderId="1" xfId="60" applyNumberFormat="1" applyFont="1" applyBorder="1" applyAlignment="1">
      <alignment horizontal="right" vertical="center"/>
    </xf>
    <xf numFmtId="3" fontId="1" fillId="0" borderId="1" xfId="60" applyNumberFormat="1" applyFont="1" applyBorder="1" applyAlignment="1">
      <alignment horizontal="right" vertical="center"/>
    </xf>
    <xf numFmtId="164" fontId="1" fillId="0" borderId="1" xfId="4" applyNumberFormat="1" applyFont="1" applyBorder="1" applyAlignment="1">
      <alignment horizontal="center" vertical="center"/>
    </xf>
    <xf numFmtId="165" fontId="17" fillId="0" borderId="39" xfId="4" applyNumberFormat="1" applyFont="1" applyFill="1" applyBorder="1" applyAlignment="1" applyProtection="1">
      <alignment horizontal="right" vertical="center" wrapText="1"/>
    </xf>
    <xf numFmtId="165" fontId="18" fillId="0" borderId="39" xfId="4" applyNumberFormat="1" applyFont="1" applyFill="1" applyBorder="1" applyAlignment="1">
      <alignment horizontal="right" vertical="center" wrapText="1"/>
    </xf>
    <xf numFmtId="165" fontId="17" fillId="0" borderId="0" xfId="4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4" applyNumberFormat="1" applyFont="1" applyAlignment="1">
      <alignment horizontal="right" vertical="center" wrapText="1"/>
    </xf>
    <xf numFmtId="164" fontId="1" fillId="0" borderId="0" xfId="4" applyNumberFormat="1" applyFont="1" applyAlignment="1">
      <alignment vertical="center" wrapText="1"/>
    </xf>
    <xf numFmtId="165" fontId="1" fillId="0" borderId="0" xfId="4" applyNumberFormat="1" applyFont="1" applyAlignment="1">
      <alignment vertical="center" wrapText="1"/>
    </xf>
    <xf numFmtId="165" fontId="1" fillId="0" borderId="0" xfId="4" applyNumberFormat="1" applyFont="1" applyAlignment="1">
      <alignment horizontal="right" vertical="center"/>
    </xf>
    <xf numFmtId="42" fontId="18" fillId="0" borderId="39" xfId="4" applyNumberFormat="1" applyFont="1" applyFill="1" applyBorder="1" applyAlignment="1" applyProtection="1">
      <alignment horizontal="right" vertical="center" wrapText="1"/>
      <protection locked="0"/>
    </xf>
    <xf numFmtId="42" fontId="17" fillId="0" borderId="39" xfId="4" applyNumberFormat="1" applyFont="1" applyFill="1" applyBorder="1" applyAlignment="1" applyProtection="1">
      <alignment horizontal="right" vertical="center" wrapText="1"/>
    </xf>
    <xf numFmtId="165" fontId="17" fillId="0" borderId="0" xfId="4" quotePrefix="1" applyNumberFormat="1" applyFont="1" applyFill="1" applyAlignment="1">
      <alignment horizontal="right" vertical="center"/>
    </xf>
    <xf numFmtId="165" fontId="17" fillId="0" borderId="0" xfId="4" applyNumberFormat="1" applyFont="1" applyFill="1" applyAlignment="1" applyProtection="1">
      <alignment horizontal="right" vertical="center" wrapText="1"/>
    </xf>
    <xf numFmtId="165" fontId="17" fillId="0" borderId="0" xfId="4" applyNumberFormat="1" applyFont="1" applyFill="1" applyAlignment="1">
      <alignment horizontal="right" vertical="center"/>
    </xf>
    <xf numFmtId="164" fontId="18" fillId="0" borderId="39" xfId="4" applyNumberFormat="1" applyFont="1" applyBorder="1" applyAlignment="1" applyProtection="1">
      <alignment horizontal="right" vertical="center" wrapText="1"/>
      <protection locked="0"/>
    </xf>
    <xf numFmtId="3" fontId="19" fillId="0" borderId="41" xfId="8" applyNumberFormat="1" applyFont="1" applyBorder="1" applyAlignment="1">
      <alignment horizontal="right" vertical="center" wrapText="1"/>
    </xf>
    <xf numFmtId="164" fontId="17" fillId="0" borderId="41" xfId="4" applyNumberFormat="1" applyFont="1" applyFill="1" applyBorder="1" applyAlignment="1">
      <alignment horizontal="right" vertical="center" wrapText="1"/>
    </xf>
    <xf numFmtId="164" fontId="18" fillId="0" borderId="41" xfId="4" applyNumberFormat="1" applyFont="1" applyBorder="1" applyAlignment="1" applyProtection="1">
      <alignment horizontal="right" vertical="center" wrapText="1"/>
      <protection locked="0"/>
    </xf>
    <xf numFmtId="165" fontId="17" fillId="0" borderId="41" xfId="4" applyNumberFormat="1" applyFont="1" applyFill="1" applyBorder="1" applyAlignment="1">
      <alignment vertical="center" wrapText="1"/>
    </xf>
    <xf numFmtId="165" fontId="17" fillId="0" borderId="41" xfId="4" applyNumberFormat="1" applyFont="1" applyFill="1" applyBorder="1" applyAlignment="1">
      <alignment horizontal="right" vertical="center"/>
    </xf>
    <xf numFmtId="165" fontId="21" fillId="0" borderId="41" xfId="4" applyNumberFormat="1" applyFont="1" applyFill="1" applyBorder="1" applyAlignment="1">
      <alignment horizontal="center" vertical="center"/>
    </xf>
    <xf numFmtId="165" fontId="13" fillId="0" borderId="0" xfId="4" applyNumberFormat="1" applyFont="1" applyAlignment="1">
      <alignment horizontal="center" vertical="center" wrapText="1"/>
    </xf>
    <xf numFmtId="165" fontId="17" fillId="0" borderId="0" xfId="4" applyNumberFormat="1" applyFont="1" applyFill="1" applyBorder="1" applyAlignment="1" applyProtection="1">
      <alignment horizontal="center" vertical="center" wrapText="1"/>
    </xf>
    <xf numFmtId="165" fontId="17" fillId="0" borderId="0" xfId="4" applyNumberFormat="1" applyFont="1" applyFill="1" applyAlignment="1" applyProtection="1">
      <alignment horizontal="center" vertical="center" wrapText="1"/>
    </xf>
    <xf numFmtId="165" fontId="13" fillId="0" borderId="0" xfId="4" applyNumberFormat="1" applyFont="1" applyAlignment="1">
      <alignment horizontal="center" vertical="center"/>
    </xf>
    <xf numFmtId="164" fontId="8" fillId="5" borderId="15" xfId="4" applyNumberFormat="1" applyFont="1" applyFill="1" applyBorder="1" applyAlignment="1">
      <alignment horizontal="center" wrapText="1"/>
    </xf>
    <xf numFmtId="0" fontId="37" fillId="5" borderId="5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164" fontId="37" fillId="5" borderId="6" xfId="4" applyNumberFormat="1" applyFont="1" applyFill="1" applyBorder="1" applyAlignment="1">
      <alignment horizontal="center" vertical="center"/>
    </xf>
    <xf numFmtId="164" fontId="37" fillId="5" borderId="5" xfId="4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5" borderId="6" xfId="0" applyFont="1" applyFill="1" applyBorder="1" applyAlignment="1" applyProtection="1">
      <alignment horizontal="center" vertical="center"/>
    </xf>
    <xf numFmtId="164" fontId="23" fillId="22" borderId="39" xfId="4" applyNumberFormat="1" applyFont="1" applyFill="1" applyBorder="1" applyAlignment="1" applyProtection="1">
      <alignment vertical="center"/>
    </xf>
    <xf numFmtId="165" fontId="23" fillId="22" borderId="39" xfId="4" applyNumberFormat="1" applyFont="1" applyFill="1" applyBorder="1" applyAlignment="1" applyProtection="1">
      <alignment vertical="center"/>
    </xf>
    <xf numFmtId="167" fontId="23" fillId="22" borderId="39" xfId="4" applyNumberFormat="1" applyFont="1" applyFill="1" applyBorder="1" applyAlignment="1" applyProtection="1">
      <alignment vertical="center"/>
    </xf>
    <xf numFmtId="164" fontId="23" fillId="22" borderId="0" xfId="4" applyNumberFormat="1" applyFont="1" applyFill="1" applyBorder="1" applyAlignment="1" applyProtection="1">
      <alignment vertical="center"/>
    </xf>
    <xf numFmtId="165" fontId="23" fillId="22" borderId="0" xfId="4" applyNumberFormat="1" applyFont="1" applyFill="1" applyBorder="1" applyAlignment="1" applyProtection="1">
      <alignment vertical="center"/>
    </xf>
    <xf numFmtId="167" fontId="23" fillId="22" borderId="0" xfId="4" applyNumberFormat="1" applyFont="1" applyFill="1" applyBorder="1" applyAlignment="1" applyProtection="1">
      <alignment vertical="center"/>
    </xf>
    <xf numFmtId="1" fontId="17" fillId="0" borderId="0" xfId="0" applyNumberFormat="1" applyFont="1" applyFill="1" applyAlignment="1" applyProtection="1">
      <alignment horizontal="right" vertical="center" wrapText="1" indent="1"/>
    </xf>
    <xf numFmtId="0" fontId="32" fillId="0" borderId="0" xfId="11" applyNumberFormat="1" applyFont="1" applyFill="1" applyBorder="1" applyAlignment="1" applyProtection="1">
      <alignment vertical="center"/>
    </xf>
    <xf numFmtId="0" fontId="32" fillId="0" borderId="8" xfId="11" applyNumberFormat="1" applyFont="1" applyFill="1" applyBorder="1" applyAlignment="1" applyProtection="1">
      <alignment vertical="center"/>
    </xf>
    <xf numFmtId="0" fontId="33" fillId="3" borderId="0" xfId="10" applyNumberFormat="1" applyFont="1" applyFill="1" applyBorder="1" applyAlignment="1" applyProtection="1">
      <alignment horizontal="left" vertical="center"/>
    </xf>
    <xf numFmtId="0" fontId="8" fillId="5" borderId="5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6" fillId="0" borderId="0" xfId="10" applyNumberFormat="1" applyFont="1" applyBorder="1" applyAlignment="1" applyProtection="1">
      <alignment horizontal="left" vertical="center"/>
    </xf>
    <xf numFmtId="0" fontId="16" fillId="0" borderId="1" xfId="10" applyNumberFormat="1" applyFont="1" applyBorder="1" applyAlignment="1" applyProtection="1">
      <alignment horizontal="left" vertical="center"/>
    </xf>
    <xf numFmtId="0" fontId="29" fillId="2" borderId="0" xfId="2" applyNumberFormat="1" applyAlignment="1" applyProtection="1">
      <alignment horizontal="left" vertical="center" wrapText="1"/>
    </xf>
    <xf numFmtId="0" fontId="17" fillId="0" borderId="0" xfId="0" applyNumberFormat="1" applyFont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Alignment="1" applyProtection="1">
      <alignment vertical="center" wrapText="1"/>
    </xf>
    <xf numFmtId="0" fontId="17" fillId="0" borderId="0" xfId="8" applyNumberFormat="1" applyFont="1" applyAlignment="1" applyProtection="1">
      <alignment horizontal="right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7" applyNumberFormat="1" applyFont="1" applyAlignment="1" applyProtection="1">
      <alignment horizontal="right" vertical="center" wrapText="1"/>
    </xf>
    <xf numFmtId="0" fontId="17" fillId="0" borderId="0" xfId="7" applyNumberFormat="1" applyFont="1" applyBorder="1" applyAlignment="1" applyProtection="1">
      <alignment horizontal="right" vertical="center" wrapText="1"/>
    </xf>
    <xf numFmtId="0" fontId="17" fillId="0" borderId="0" xfId="4" applyNumberFormat="1" applyFont="1" applyBorder="1" applyAlignment="1" applyProtection="1">
      <alignment horizontal="right" vertical="center" wrapText="1"/>
    </xf>
    <xf numFmtId="0" fontId="19" fillId="0" borderId="2" xfId="8" applyNumberFormat="1" applyFont="1" applyBorder="1" applyAlignment="1" applyProtection="1">
      <alignment horizontal="right" vertical="center" wrapText="1"/>
    </xf>
    <xf numFmtId="0" fontId="13" fillId="0" borderId="0" xfId="0" applyNumberFormat="1" applyFont="1" applyAlignment="1" applyProtection="1">
      <alignment vertical="center"/>
    </xf>
    <xf numFmtId="0" fontId="13" fillId="11" borderId="0" xfId="0" applyNumberFormat="1" applyFont="1" applyFill="1" applyAlignment="1" applyProtection="1">
      <alignment vertical="center" wrapText="1"/>
    </xf>
    <xf numFmtId="0" fontId="33" fillId="3" borderId="39" xfId="0" applyFont="1" applyFill="1" applyBorder="1" applyAlignment="1" applyProtection="1"/>
    <xf numFmtId="0" fontId="17" fillId="0" borderId="32" xfId="0" applyFont="1" applyBorder="1" applyAlignment="1" applyProtection="1">
      <alignment horizontal="center"/>
    </xf>
    <xf numFmtId="0" fontId="17" fillId="19" borderId="12" xfId="0" applyFont="1" applyFill="1" applyBorder="1" applyAlignment="1" applyProtection="1">
      <alignment horizontal="center"/>
    </xf>
    <xf numFmtId="0" fontId="17" fillId="0" borderId="41" xfId="0" applyFont="1" applyBorder="1" applyAlignment="1" applyProtection="1">
      <alignment horizontal="center"/>
    </xf>
    <xf numFmtId="0" fontId="17" fillId="16" borderId="28" xfId="0" applyFont="1" applyFill="1" applyBorder="1" applyAlignment="1" applyProtection="1">
      <alignment horizontal="center"/>
    </xf>
    <xf numFmtId="3" fontId="17" fillId="18" borderId="11" xfId="0" applyNumberFormat="1" applyFont="1" applyFill="1" applyBorder="1" applyAlignment="1" applyProtection="1">
      <alignment horizontal="center"/>
    </xf>
    <xf numFmtId="3" fontId="17" fillId="18" borderId="11" xfId="0" applyNumberFormat="1" applyFont="1" applyFill="1" applyBorder="1" applyAlignment="1" applyProtection="1">
      <alignment horizontal="left"/>
    </xf>
    <xf numFmtId="165" fontId="21" fillId="0" borderId="0" xfId="4" quotePrefix="1" applyNumberFormat="1" applyFont="1" applyFill="1" applyAlignment="1" applyProtection="1">
      <alignment vertical="center"/>
    </xf>
    <xf numFmtId="164" fontId="1" fillId="0" borderId="0" xfId="4" applyNumberFormat="1" applyFont="1" applyBorder="1" applyAlignment="1" applyProtection="1">
      <alignment horizontal="center" vertical="center" wrapText="1"/>
    </xf>
    <xf numFmtId="164" fontId="1" fillId="0" borderId="0" xfId="4" applyNumberFormat="1" applyFont="1" applyAlignment="1" applyProtection="1">
      <alignment horizontal="right" vertical="center" wrapText="1"/>
    </xf>
    <xf numFmtId="164" fontId="55" fillId="0" borderId="0" xfId="4" applyNumberFormat="1" applyFont="1" applyFill="1" applyBorder="1" applyAlignment="1">
      <alignment horizontal="right" vertical="center" wrapText="1"/>
    </xf>
    <xf numFmtId="164" fontId="55" fillId="0" borderId="39" xfId="4" applyNumberFormat="1" applyFont="1" applyFill="1" applyBorder="1" applyAlignment="1">
      <alignment horizontal="right" vertical="center" wrapText="1"/>
    </xf>
    <xf numFmtId="164" fontId="55" fillId="0" borderId="8" xfId="4" applyNumberFormat="1" applyFont="1" applyFill="1" applyBorder="1" applyAlignment="1">
      <alignment horizontal="right" vertical="center" wrapText="1"/>
    </xf>
    <xf numFmtId="164" fontId="55" fillId="0" borderId="0" xfId="4" applyNumberFormat="1" applyFont="1" applyFill="1" applyAlignment="1">
      <alignment horizontal="right" vertical="center" wrapText="1"/>
    </xf>
    <xf numFmtId="164" fontId="55" fillId="0" borderId="0" xfId="4" quotePrefix="1" applyNumberFormat="1" applyFont="1" applyFill="1" applyAlignment="1">
      <alignment horizontal="right" vertical="center" wrapText="1"/>
    </xf>
    <xf numFmtId="164" fontId="55" fillId="0" borderId="41" xfId="4" applyNumberFormat="1" applyFont="1" applyBorder="1" applyAlignment="1">
      <alignment horizontal="center" vertical="center" wrapText="1"/>
    </xf>
    <xf numFmtId="164" fontId="55" fillId="0" borderId="41" xfId="4" applyNumberFormat="1" applyFont="1" applyFill="1" applyBorder="1" applyAlignment="1">
      <alignment horizontal="right" vertical="center" wrapText="1"/>
    </xf>
    <xf numFmtId="164" fontId="17" fillId="0" borderId="0" xfId="4" applyNumberFormat="1" applyFont="1" applyAlignment="1" applyProtection="1">
      <alignment horizontal="right" vertical="center" wrapText="1"/>
      <protection locked="0"/>
    </xf>
    <xf numFmtId="0" fontId="17" fillId="0" borderId="11" xfId="1" applyBorder="1">
      <alignment horizontal="left"/>
    </xf>
    <xf numFmtId="169" fontId="17" fillId="0" borderId="11" xfId="0" applyNumberFormat="1" applyFont="1" applyBorder="1" applyAlignment="1" applyProtection="1">
      <alignment horizontal="center" vertical="center" wrapText="1"/>
    </xf>
    <xf numFmtId="1" fontId="17" fillId="0" borderId="11" xfId="0" applyNumberFormat="1" applyFont="1" applyFill="1" applyBorder="1" applyAlignment="1" applyProtection="1">
      <alignment horizontal="right" vertical="center" wrapText="1" indent="1"/>
    </xf>
    <xf numFmtId="169" fontId="17" fillId="0" borderId="11" xfId="0" applyNumberFormat="1" applyFont="1" applyBorder="1" applyAlignment="1" applyProtection="1">
      <alignment horizontal="left" vertical="center" wrapText="1"/>
    </xf>
    <xf numFmtId="164" fontId="17" fillId="0" borderId="11" xfId="4" applyNumberFormat="1" applyFont="1" applyFill="1" applyBorder="1" applyAlignment="1" applyProtection="1">
      <alignment horizontal="right" vertical="center" wrapText="1"/>
    </xf>
    <xf numFmtId="164" fontId="17" fillId="0" borderId="11" xfId="4" applyNumberFormat="1" applyFont="1" applyBorder="1" applyAlignment="1" applyProtection="1">
      <alignment horizontal="right" vertical="center" wrapText="1"/>
    </xf>
    <xf numFmtId="164" fontId="18" fillId="0" borderId="11" xfId="4" applyNumberFormat="1" applyFont="1" applyFill="1" applyBorder="1" applyAlignment="1" applyProtection="1">
      <alignment horizontal="right" vertical="center" wrapText="1"/>
    </xf>
    <xf numFmtId="0" fontId="17" fillId="0" borderId="11" xfId="0" applyNumberFormat="1" applyFont="1" applyBorder="1" applyAlignment="1" applyProtection="1">
      <alignment horizontal="left" vertical="center" wrapText="1"/>
    </xf>
    <xf numFmtId="164" fontId="17" fillId="0" borderId="11" xfId="4" applyNumberFormat="1" applyFont="1" applyBorder="1" applyAlignment="1" applyProtection="1">
      <alignment horizontal="center" vertical="center"/>
    </xf>
    <xf numFmtId="164" fontId="17" fillId="0" borderId="11" xfId="4" applyNumberFormat="1" applyFont="1" applyBorder="1" applyAlignment="1" applyProtection="1">
      <alignment vertical="center"/>
    </xf>
    <xf numFmtId="164" fontId="17" fillId="6" borderId="11" xfId="4" applyNumberFormat="1" applyFont="1" applyFill="1" applyBorder="1" applyAlignment="1" applyProtection="1">
      <alignment horizontal="center" vertical="center"/>
    </xf>
    <xf numFmtId="167" fontId="17" fillId="0" borderId="11" xfId="4" applyNumberFormat="1" applyFont="1" applyBorder="1" applyAlignment="1" applyProtection="1">
      <alignment vertical="center"/>
    </xf>
    <xf numFmtId="164" fontId="18" fillId="0" borderId="13" xfId="4" applyNumberFormat="1" applyFont="1" applyFill="1" applyBorder="1" applyAlignment="1" applyProtection="1">
      <alignment horizontal="right" vertical="center" wrapText="1"/>
    </xf>
    <xf numFmtId="164" fontId="17" fillId="0" borderId="13" xfId="4" applyNumberFormat="1" applyFont="1" applyFill="1" applyBorder="1" applyAlignment="1" applyProtection="1">
      <alignment horizontal="right" vertical="center" wrapText="1"/>
    </xf>
    <xf numFmtId="164" fontId="18" fillId="0" borderId="14" xfId="4" applyNumberFormat="1" applyFont="1" applyFill="1" applyBorder="1" applyAlignment="1" applyProtection="1">
      <alignment horizontal="right" vertical="center" wrapText="1"/>
    </xf>
    <xf numFmtId="164" fontId="17" fillId="0" borderId="14" xfId="4" applyNumberFormat="1" applyFont="1" applyFill="1" applyBorder="1" applyAlignment="1" applyProtection="1">
      <alignment horizontal="right" vertical="center" wrapText="1"/>
    </xf>
    <xf numFmtId="164" fontId="18" fillId="0" borderId="11" xfId="4" applyNumberFormat="1" applyFont="1" applyBorder="1" applyAlignment="1" applyProtection="1">
      <alignment horizontal="right" vertical="center" wrapText="1"/>
    </xf>
    <xf numFmtId="164" fontId="18" fillId="0" borderId="13" xfId="4" applyNumberFormat="1" applyFont="1" applyBorder="1" applyAlignment="1" applyProtection="1">
      <alignment horizontal="right" vertical="center" wrapText="1"/>
    </xf>
    <xf numFmtId="164" fontId="18" fillId="0" borderId="14" xfId="4" applyNumberFormat="1" applyFont="1" applyBorder="1" applyAlignment="1" applyProtection="1">
      <alignment horizontal="right" vertical="center" wrapText="1"/>
    </xf>
    <xf numFmtId="164" fontId="17" fillId="0" borderId="12" xfId="4" applyNumberFormat="1" applyFont="1" applyFill="1" applyBorder="1" applyAlignment="1" applyProtection="1">
      <alignment horizontal="right" vertical="center" wrapText="1"/>
    </xf>
    <xf numFmtId="164" fontId="17" fillId="0" borderId="12" xfId="4" applyNumberFormat="1" applyFont="1" applyBorder="1" applyAlignment="1" applyProtection="1">
      <alignment horizontal="right" vertical="center" wrapText="1"/>
    </xf>
    <xf numFmtId="3" fontId="17" fillId="0" borderId="10" xfId="8" applyNumberFormat="1" applyFont="1" applyBorder="1" applyAlignment="1" applyProtection="1">
      <alignment horizontal="right" vertical="center" wrapText="1"/>
    </xf>
    <xf numFmtId="164" fontId="17" fillId="0" borderId="28" xfId="4" applyNumberFormat="1" applyFont="1" applyFill="1" applyBorder="1" applyAlignment="1" applyProtection="1">
      <alignment horizontal="right" vertical="center" wrapText="1"/>
    </xf>
    <xf numFmtId="0" fontId="17" fillId="0" borderId="10" xfId="0" applyFont="1" applyFill="1" applyBorder="1" applyAlignment="1" applyProtection="1">
      <alignment horizontal="right" vertical="center" wrapText="1"/>
    </xf>
    <xf numFmtId="3" fontId="17" fillId="0" borderId="10" xfId="7" applyNumberFormat="1" applyFont="1" applyBorder="1" applyAlignment="1" applyProtection="1">
      <alignment horizontal="right" vertical="center" wrapText="1"/>
    </xf>
    <xf numFmtId="164" fontId="17" fillId="0" borderId="28" xfId="4" quotePrefix="1" applyNumberFormat="1" applyFont="1" applyBorder="1" applyAlignment="1" applyProtection="1">
      <alignment horizontal="center" vertical="center" wrapText="1"/>
    </xf>
    <xf numFmtId="164" fontId="17" fillId="0" borderId="10" xfId="4" applyNumberFormat="1" applyFont="1" applyBorder="1" applyAlignment="1" applyProtection="1">
      <alignment horizontal="right" vertical="center" wrapText="1"/>
    </xf>
    <xf numFmtId="43" fontId="17" fillId="0" borderId="12" xfId="4" applyNumberFormat="1" applyFont="1" applyBorder="1" applyAlignment="1" applyProtection="1">
      <alignment horizontal="right" vertical="center" wrapText="1"/>
    </xf>
    <xf numFmtId="3" fontId="17" fillId="0" borderId="0" xfId="8" applyNumberFormat="1" applyFont="1" applyBorder="1" applyAlignment="1" applyProtection="1">
      <alignment horizontal="right" vertical="center" wrapText="1"/>
    </xf>
    <xf numFmtId="3" fontId="17" fillId="0" borderId="30" xfId="8" applyNumberFormat="1" applyFont="1" applyBorder="1" applyAlignment="1" applyProtection="1">
      <alignment horizontal="right" vertical="center" wrapText="1"/>
    </xf>
    <xf numFmtId="0" fontId="17" fillId="0" borderId="30" xfId="0" applyFont="1" applyFill="1" applyBorder="1" applyAlignment="1" applyProtection="1">
      <alignment horizontal="right" vertical="center" wrapText="1"/>
    </xf>
    <xf numFmtId="3" fontId="17" fillId="0" borderId="30" xfId="7" applyNumberFormat="1" applyFont="1" applyBorder="1" applyAlignment="1" applyProtection="1">
      <alignment horizontal="right" vertical="center" wrapText="1"/>
    </xf>
    <xf numFmtId="164" fontId="17" fillId="0" borderId="30" xfId="4" applyNumberFormat="1" applyFont="1" applyBorder="1" applyAlignment="1" applyProtection="1">
      <alignment horizontal="right" vertical="center" wrapText="1"/>
    </xf>
    <xf numFmtId="168" fontId="17" fillId="0" borderId="11" xfId="4" applyNumberFormat="1" applyFont="1" applyFill="1" applyBorder="1" applyAlignment="1" applyProtection="1">
      <alignment horizontal="right" vertical="center"/>
    </xf>
    <xf numFmtId="0" fontId="17" fillId="0" borderId="11" xfId="0" applyFont="1" applyFill="1" applyBorder="1" applyAlignment="1" applyProtection="1">
      <alignment vertical="center" wrapText="1"/>
    </xf>
    <xf numFmtId="0" fontId="17" fillId="0" borderId="11" xfId="0" applyNumberFormat="1" applyFont="1" applyBorder="1" applyAlignment="1" applyProtection="1">
      <alignment horizontal="center" vertical="center" wrapText="1"/>
    </xf>
    <xf numFmtId="0" fontId="17" fillId="0" borderId="0" xfId="0" applyNumberFormat="1" applyFont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29" fillId="2" borderId="0" xfId="2" applyAlignment="1" applyProtection="1">
      <alignment horizontal="left" vertical="center"/>
    </xf>
    <xf numFmtId="0" fontId="17" fillId="0" borderId="11" xfId="0" applyNumberFormat="1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3" fontId="17" fillId="0" borderId="10" xfId="8" applyNumberFormat="1" applyFont="1" applyBorder="1" applyAlignment="1" applyProtection="1">
      <alignment horizontal="right" vertical="center"/>
    </xf>
    <xf numFmtId="0" fontId="17" fillId="0" borderId="10" xfId="0" applyFont="1" applyFill="1" applyBorder="1" applyAlignment="1" applyProtection="1">
      <alignment horizontal="right" vertical="center"/>
    </xf>
    <xf numFmtId="3" fontId="17" fillId="0" borderId="10" xfId="7" applyNumberFormat="1" applyFont="1" applyBorder="1" applyAlignment="1" applyProtection="1">
      <alignment horizontal="right" vertical="center"/>
    </xf>
    <xf numFmtId="164" fontId="17" fillId="0" borderId="10" xfId="4" applyNumberFormat="1" applyFont="1" applyBorder="1" applyAlignment="1" applyProtection="1">
      <alignment horizontal="right" vertical="center"/>
    </xf>
    <xf numFmtId="3" fontId="17" fillId="0" borderId="0" xfId="7" applyNumberFormat="1" applyFont="1" applyBorder="1" applyAlignment="1" applyProtection="1">
      <alignment horizontal="right" vertical="center"/>
    </xf>
    <xf numFmtId="3" fontId="19" fillId="0" borderId="2" xfId="8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164" fontId="17" fillId="0" borderId="0" xfId="4" applyNumberFormat="1" applyFont="1" applyFill="1" applyAlignment="1" applyProtection="1">
      <alignment vertical="center"/>
    </xf>
    <xf numFmtId="164" fontId="17" fillId="0" borderId="0" xfId="4" applyNumberFormat="1" applyFont="1" applyFill="1" applyBorder="1" applyAlignment="1" applyProtection="1">
      <alignment horizontal="center" vertical="center"/>
    </xf>
    <xf numFmtId="167" fontId="17" fillId="0" borderId="0" xfId="4" applyNumberFormat="1" applyFont="1" applyFill="1" applyAlignment="1" applyProtection="1">
      <alignment vertical="center"/>
    </xf>
    <xf numFmtId="38" fontId="17" fillId="0" borderId="0" xfId="4" applyNumberFormat="1" applyFont="1" applyFill="1" applyBorder="1" applyAlignment="1" applyProtection="1">
      <alignment horizontal="left" vertical="center" wrapText="1"/>
    </xf>
    <xf numFmtId="3" fontId="19" fillId="0" borderId="0" xfId="8" applyNumberFormat="1" applyFont="1" applyBorder="1" applyAlignment="1" applyProtection="1">
      <alignment horizontal="right" vertical="center" wrapText="1"/>
    </xf>
    <xf numFmtId="3" fontId="19" fillId="0" borderId="0" xfId="8" applyNumberFormat="1" applyFont="1" applyBorder="1" applyAlignment="1" applyProtection="1">
      <alignment horizontal="right" vertical="center"/>
    </xf>
    <xf numFmtId="164" fontId="17" fillId="0" borderId="0" xfId="4" applyNumberFormat="1" applyFont="1" applyBorder="1" applyAlignment="1" applyProtection="1">
      <alignment horizontal="center" vertical="center" wrapText="1"/>
    </xf>
    <xf numFmtId="164" fontId="18" fillId="0" borderId="0" xfId="4" applyNumberFormat="1" applyFont="1" applyBorder="1" applyAlignment="1" applyProtection="1">
      <alignment horizontal="right" vertical="center" wrapText="1"/>
    </xf>
    <xf numFmtId="164" fontId="17" fillId="0" borderId="0" xfId="4" applyNumberFormat="1" applyFont="1" applyFill="1" applyBorder="1" applyAlignment="1" applyProtection="1">
      <alignment vertical="center" wrapText="1"/>
    </xf>
    <xf numFmtId="0" fontId="19" fillId="0" borderId="0" xfId="8" applyNumberFormat="1" applyFont="1" applyBorder="1" applyAlignment="1" applyProtection="1">
      <alignment horizontal="right" vertical="center" wrapText="1"/>
    </xf>
    <xf numFmtId="165" fontId="17" fillId="0" borderId="0" xfId="4" applyNumberFormat="1" applyFont="1" applyBorder="1" applyAlignment="1" applyProtection="1">
      <alignment horizontal="center" vertical="center"/>
    </xf>
    <xf numFmtId="167" fontId="17" fillId="0" borderId="0" xfId="4" applyNumberFormat="1" applyFont="1" applyFill="1" applyBorder="1" applyAlignment="1" applyProtection="1">
      <alignment horizontal="center" vertical="center"/>
    </xf>
    <xf numFmtId="167" fontId="17" fillId="0" borderId="0" xfId="4" applyNumberFormat="1" applyFont="1" applyBorder="1" applyAlignment="1" applyProtection="1">
      <alignment horizontal="center" vertical="center"/>
    </xf>
    <xf numFmtId="0" fontId="56" fillId="2" borderId="0" xfId="2" applyFont="1" applyAlignment="1" applyProtection="1">
      <alignment horizontal="center" vertical="center"/>
    </xf>
    <xf numFmtId="164" fontId="57" fillId="2" borderId="0" xfId="2" applyNumberFormat="1" applyFont="1" applyAlignment="1" applyProtection="1">
      <alignment horizontal="right" vertical="center" wrapText="1"/>
    </xf>
    <xf numFmtId="164" fontId="58" fillId="0" borderId="0" xfId="4" applyNumberFormat="1" applyFont="1" applyFill="1" applyBorder="1" applyAlignment="1" applyProtection="1">
      <alignment horizontal="right" vertical="center" wrapText="1"/>
    </xf>
    <xf numFmtId="167" fontId="8" fillId="5" borderId="46" xfId="4" applyNumberFormat="1" applyFont="1" applyFill="1" applyBorder="1" applyAlignment="1" applyProtection="1">
      <alignment horizontal="center" vertical="center"/>
    </xf>
    <xf numFmtId="167" fontId="8" fillId="5" borderId="47" xfId="4" applyNumberFormat="1" applyFont="1" applyFill="1" applyBorder="1" applyAlignment="1" applyProtection="1">
      <alignment horizontal="center" vertical="center"/>
    </xf>
    <xf numFmtId="0" fontId="19" fillId="0" borderId="41" xfId="8" applyNumberFormat="1" applyFont="1" applyBorder="1" applyAlignment="1" applyProtection="1">
      <alignment horizontal="right" vertical="center" wrapText="1"/>
    </xf>
    <xf numFmtId="170" fontId="17" fillId="0" borderId="11" xfId="4" applyNumberFormat="1" applyFont="1" applyFill="1" applyBorder="1" applyAlignment="1" applyProtection="1">
      <alignment horizontal="right" vertical="center"/>
    </xf>
    <xf numFmtId="169" fontId="17" fillId="0" borderId="11" xfId="0" applyNumberFormat="1" applyFont="1" applyBorder="1" applyAlignment="1" applyProtection="1">
      <alignment horizontal="left" vertical="center"/>
    </xf>
    <xf numFmtId="164" fontId="26" fillId="5" borderId="36" xfId="4" applyNumberFormat="1" applyFont="1" applyFill="1" applyBorder="1" applyAlignment="1" applyProtection="1">
      <alignment horizontal="center" vertical="center"/>
    </xf>
    <xf numFmtId="0" fontId="59" fillId="11" borderId="0" xfId="0" applyFont="1" applyFill="1" applyAlignment="1" applyProtection="1">
      <alignment horizontal="center" vertical="center"/>
    </xf>
    <xf numFmtId="164" fontId="59" fillId="11" borderId="0" xfId="4" applyNumberFormat="1" applyFont="1" applyFill="1" applyAlignment="1" applyProtection="1">
      <alignment horizontal="center" vertical="center" wrapText="1"/>
    </xf>
    <xf numFmtId="164" fontId="60" fillId="5" borderId="6" xfId="4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164" fontId="25" fillId="0" borderId="0" xfId="4" applyNumberFormat="1" applyFont="1" applyAlignment="1" applyProtection="1">
      <alignment horizontal="center" vertical="center"/>
    </xf>
    <xf numFmtId="164" fontId="25" fillId="0" borderId="0" xfId="4" applyNumberFormat="1" applyFont="1" applyAlignment="1" applyProtection="1">
      <alignment horizontal="right" vertical="center"/>
    </xf>
    <xf numFmtId="164" fontId="25" fillId="0" borderId="0" xfId="4" applyNumberFormat="1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164" fontId="61" fillId="0" borderId="14" xfId="4" applyNumberFormat="1" applyFont="1" applyFill="1" applyBorder="1" applyAlignment="1" applyProtection="1">
      <alignment horizontal="right" vertical="center" wrapText="1"/>
    </xf>
    <xf numFmtId="0" fontId="25" fillId="0" borderId="0" xfId="0" applyFont="1" applyBorder="1" applyAlignment="1" applyProtection="1">
      <alignment vertical="center"/>
    </xf>
    <xf numFmtId="164" fontId="25" fillId="0" borderId="0" xfId="4" applyNumberFormat="1" applyFont="1" applyBorder="1" applyAlignment="1" applyProtection="1">
      <alignment horizontal="center" vertical="center"/>
    </xf>
    <xf numFmtId="164" fontId="25" fillId="0" borderId="0" xfId="4" applyNumberFormat="1" applyFont="1" applyBorder="1" applyAlignment="1" applyProtection="1">
      <alignment horizontal="right" vertical="center"/>
    </xf>
    <xf numFmtId="0" fontId="13" fillId="0" borderId="0" xfId="0" applyNumberFormat="1" applyFont="1" applyBorder="1" applyAlignment="1" applyProtection="1">
      <alignment vertical="center"/>
    </xf>
    <xf numFmtId="0" fontId="25" fillId="0" borderId="0" xfId="0" quotePrefix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top" wrapText="1"/>
    </xf>
    <xf numFmtId="0" fontId="25" fillId="0" borderId="0" xfId="0" applyNumberFormat="1" applyFont="1" applyAlignment="1" applyProtection="1">
      <alignment vertical="center"/>
    </xf>
    <xf numFmtId="165" fontId="25" fillId="0" borderId="0" xfId="4" applyNumberFormat="1" applyFont="1" applyAlignment="1" applyProtection="1">
      <alignment horizontal="center" vertical="center"/>
    </xf>
    <xf numFmtId="167" fontId="25" fillId="0" borderId="0" xfId="4" applyNumberFormat="1" applyFont="1" applyAlignment="1" applyProtection="1">
      <alignment horizontal="center" vertical="center"/>
    </xf>
    <xf numFmtId="164" fontId="26" fillId="5" borderId="36" xfId="4" applyNumberFormat="1" applyFont="1" applyFill="1" applyBorder="1" applyAlignment="1" applyProtection="1">
      <alignment horizontal="center"/>
    </xf>
    <xf numFmtId="0" fontId="26" fillId="5" borderId="32" xfId="0" applyFont="1" applyFill="1" applyBorder="1" applyAlignment="1" applyProtection="1">
      <alignment horizontal="center" vertical="center" wrapText="1"/>
    </xf>
    <xf numFmtId="0" fontId="26" fillId="5" borderId="9" xfId="0" applyFont="1" applyFill="1" applyBorder="1" applyAlignment="1" applyProtection="1">
      <alignment horizontal="center" vertical="center" wrapText="1"/>
    </xf>
    <xf numFmtId="0" fontId="26" fillId="5" borderId="33" xfId="0" applyFont="1" applyFill="1" applyBorder="1" applyAlignment="1" applyProtection="1">
      <alignment horizontal="center" vertical="center" wrapText="1"/>
    </xf>
    <xf numFmtId="0" fontId="26" fillId="5" borderId="0" xfId="0" applyFont="1" applyFill="1" applyBorder="1" applyAlignment="1" applyProtection="1">
      <alignment horizontal="center" vertical="center" wrapText="1"/>
    </xf>
    <xf numFmtId="164" fontId="26" fillId="5" borderId="18" xfId="4" applyNumberFormat="1" applyFont="1" applyFill="1" applyBorder="1" applyAlignment="1" applyProtection="1">
      <alignment horizontal="center" vertical="center"/>
    </xf>
    <xf numFmtId="164" fontId="26" fillId="5" borderId="19" xfId="4" applyNumberFormat="1" applyFont="1" applyFill="1" applyBorder="1" applyAlignment="1" applyProtection="1">
      <alignment horizontal="center" vertical="center"/>
    </xf>
    <xf numFmtId="164" fontId="26" fillId="5" borderId="18" xfId="4" applyNumberFormat="1" applyFont="1" applyFill="1" applyBorder="1" applyAlignment="1" applyProtection="1">
      <alignment horizontal="center"/>
    </xf>
    <xf numFmtId="164" fontId="26" fillId="5" borderId="19" xfId="4" applyNumberFormat="1" applyFont="1" applyFill="1" applyBorder="1" applyAlignment="1" applyProtection="1">
      <alignment horizontal="center"/>
    </xf>
    <xf numFmtId="164" fontId="26" fillId="14" borderId="21" xfId="4" applyNumberFormat="1" applyFont="1" applyFill="1" applyBorder="1" applyAlignment="1" applyProtection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 wrapText="1"/>
    </xf>
    <xf numFmtId="164" fontId="26" fillId="5" borderId="20" xfId="4" applyNumberFormat="1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54" fillId="0" borderId="45" xfId="0" applyFont="1" applyBorder="1" applyAlignment="1">
      <alignment horizontal="left" vertical="center" indent="12"/>
    </xf>
    <xf numFmtId="165" fontId="8" fillId="5" borderId="34" xfId="4" applyNumberFormat="1" applyFont="1" applyFill="1" applyBorder="1" applyAlignment="1" applyProtection="1">
      <alignment horizontal="center" vertical="center"/>
    </xf>
    <xf numFmtId="165" fontId="8" fillId="5" borderId="37" xfId="4" applyNumberFormat="1" applyFont="1" applyFill="1" applyBorder="1" applyAlignment="1" applyProtection="1">
      <alignment horizontal="center" vertical="center"/>
    </xf>
    <xf numFmtId="167" fontId="8" fillId="5" borderId="34" xfId="4" applyNumberFormat="1" applyFont="1" applyFill="1" applyBorder="1" applyAlignment="1" applyProtection="1">
      <alignment horizontal="center" vertical="center"/>
    </xf>
    <xf numFmtId="167" fontId="8" fillId="5" borderId="35" xfId="4" applyNumberFormat="1" applyFont="1" applyFill="1" applyBorder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 vertical="center"/>
    </xf>
    <xf numFmtId="3" fontId="17" fillId="0" borderId="0" xfId="8" applyNumberFormat="1" applyFont="1" applyAlignment="1">
      <alignment horizontal="right" vertical="center" wrapText="1"/>
    </xf>
    <xf numFmtId="165" fontId="17" fillId="0" borderId="39" xfId="8" applyNumberFormat="1" applyFont="1" applyBorder="1" applyAlignment="1">
      <alignment horizontal="right" vertical="center" wrapText="1"/>
    </xf>
  </cellXfs>
  <cellStyles count="68">
    <cellStyle name="Budget Body Text" xfId="1"/>
    <cellStyle name="Budget Section Header" xfId="2"/>
    <cellStyle name="Budget Section Header 2" xfId="12"/>
    <cellStyle name="Column Header" xfId="3"/>
    <cellStyle name="Comma" xfId="4" builtinId="3"/>
    <cellStyle name="Comma 10" xfId="13"/>
    <cellStyle name="Comma 11" xfId="14"/>
    <cellStyle name="Comma 12" xfId="15"/>
    <cellStyle name="Comma 12 2" xfId="65"/>
    <cellStyle name="Comma 13" xfId="16"/>
    <cellStyle name="Comma 2" xfId="17"/>
    <cellStyle name="Comma 2 2" xfId="18"/>
    <cellStyle name="Comma 2 2 2" xfId="67"/>
    <cellStyle name="Comma 2 4" xfId="63"/>
    <cellStyle name="Comma 20" xfId="19"/>
    <cellStyle name="Comma 21" xfId="20"/>
    <cellStyle name="Comma 22" xfId="21"/>
    <cellStyle name="Comma 23" xfId="22"/>
    <cellStyle name="Comma 24" xfId="23"/>
    <cellStyle name="Comma 25" xfId="24"/>
    <cellStyle name="Comma 26" xfId="25"/>
    <cellStyle name="Comma 28" xfId="26"/>
    <cellStyle name="Comma 29" xfId="27"/>
    <cellStyle name="Comma 3" xfId="28"/>
    <cellStyle name="Comma 3 2" xfId="56"/>
    <cellStyle name="Comma 3 3" xfId="64"/>
    <cellStyle name="Comma 3 3 2" xfId="66"/>
    <cellStyle name="Comma 31" xfId="29"/>
    <cellStyle name="Comma 32" xfId="30"/>
    <cellStyle name="Comma 33" xfId="31"/>
    <cellStyle name="Comma 34" xfId="32"/>
    <cellStyle name="Comma 35" xfId="33"/>
    <cellStyle name="Comma 36" xfId="34"/>
    <cellStyle name="Comma 37" xfId="35"/>
    <cellStyle name="Comma 38" xfId="36"/>
    <cellStyle name="Comma 39" xfId="37"/>
    <cellStyle name="Comma 4" xfId="38"/>
    <cellStyle name="Comma 40" xfId="39"/>
    <cellStyle name="Comma 41" xfId="40"/>
    <cellStyle name="Comma 42" xfId="41"/>
    <cellStyle name="Comma 5" xfId="42"/>
    <cellStyle name="Comma 6" xfId="43"/>
    <cellStyle name="Comma 7" xfId="44"/>
    <cellStyle name="Comma 8" xfId="45"/>
    <cellStyle name="Comma 9" xfId="46"/>
    <cellStyle name="Currency" xfId="5" builtinId="4"/>
    <cellStyle name="Currency (blue)" xfId="6"/>
    <cellStyle name="Currency 2" xfId="57"/>
    <cellStyle name="model-even" xfId="47"/>
    <cellStyle name="Normal" xfId="0" builtinId="0"/>
    <cellStyle name="Normal 2" xfId="48"/>
    <cellStyle name="Normal 20" xfId="49"/>
    <cellStyle name="Normal 21" xfId="50"/>
    <cellStyle name="Normal 26" xfId="51"/>
    <cellStyle name="Normal 3" xfId="52"/>
    <cellStyle name="Normal 4" xfId="53"/>
    <cellStyle name="price-even" xfId="54"/>
    <cellStyle name="Row Lvl 2" xfId="7"/>
    <cellStyle name="Row Total" xfId="8"/>
    <cellStyle name="Row Total (currency)" xfId="9"/>
    <cellStyle name="Row Total (currency) 2" xfId="59"/>
    <cellStyle name="Subtitle" xfId="10"/>
    <cellStyle name="Subtitle 2" xfId="55"/>
    <cellStyle name="Subtitle 3" xfId="60"/>
    <cellStyle name="Title" xfId="11" builtinId="15" customBuiltin="1"/>
    <cellStyle name="Title 2" xfId="58"/>
    <cellStyle name="Title 2 2" xfId="62"/>
    <cellStyle name="Title 3" xfId="61"/>
  </cellStyles>
  <dxfs count="39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FF"/>
      <color rgb="FF0033CC"/>
      <color rgb="FF333399"/>
      <color rgb="FFCCFFCC"/>
      <color rgb="FFFFFF80"/>
      <color rgb="FFFF8080"/>
      <color rgb="FF0066CC"/>
      <color rgb="FFFF00FF"/>
      <color rgb="FFF7964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30.emf"/><Relationship Id="rId1" Type="http://schemas.openxmlformats.org/officeDocument/2006/relationships/image" Target="../media/image31.emf"/><Relationship Id="rId4" Type="http://schemas.openxmlformats.org/officeDocument/2006/relationships/image" Target="../media/image28.emf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4.emf"/><Relationship Id="rId1" Type="http://schemas.openxmlformats.org/officeDocument/2006/relationships/image" Target="../media/image35.emf"/><Relationship Id="rId4" Type="http://schemas.openxmlformats.org/officeDocument/2006/relationships/image" Target="../media/image32.emf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2" Type="http://schemas.openxmlformats.org/officeDocument/2006/relationships/image" Target="../media/image38.emf"/><Relationship Id="rId1" Type="http://schemas.openxmlformats.org/officeDocument/2006/relationships/image" Target="../media/image39.emf"/><Relationship Id="rId4" Type="http://schemas.openxmlformats.org/officeDocument/2006/relationships/image" Target="../media/image36.emf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1.emf"/><Relationship Id="rId2" Type="http://schemas.openxmlformats.org/officeDocument/2006/relationships/image" Target="../media/image42.emf"/><Relationship Id="rId1" Type="http://schemas.openxmlformats.org/officeDocument/2006/relationships/image" Target="../media/image43.emf"/><Relationship Id="rId4" Type="http://schemas.openxmlformats.org/officeDocument/2006/relationships/image" Target="../media/image40.emf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5.emf"/><Relationship Id="rId2" Type="http://schemas.openxmlformats.org/officeDocument/2006/relationships/image" Target="../media/image46.emf"/><Relationship Id="rId1" Type="http://schemas.openxmlformats.org/officeDocument/2006/relationships/image" Target="../media/image47.emf"/><Relationship Id="rId4" Type="http://schemas.openxmlformats.org/officeDocument/2006/relationships/image" Target="../media/image44.emf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9.emf"/><Relationship Id="rId2" Type="http://schemas.openxmlformats.org/officeDocument/2006/relationships/image" Target="../media/image50.emf"/><Relationship Id="rId1" Type="http://schemas.openxmlformats.org/officeDocument/2006/relationships/image" Target="../media/image51.emf"/><Relationship Id="rId4" Type="http://schemas.openxmlformats.org/officeDocument/2006/relationships/image" Target="../media/image48.emf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53.emf"/><Relationship Id="rId2" Type="http://schemas.openxmlformats.org/officeDocument/2006/relationships/image" Target="../media/image54.emf"/><Relationship Id="rId1" Type="http://schemas.openxmlformats.org/officeDocument/2006/relationships/image" Target="../media/image55.emf"/><Relationship Id="rId4" Type="http://schemas.openxmlformats.org/officeDocument/2006/relationships/image" Target="../media/image52.emf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57.emf"/><Relationship Id="rId2" Type="http://schemas.openxmlformats.org/officeDocument/2006/relationships/image" Target="../media/image58.emf"/><Relationship Id="rId1" Type="http://schemas.openxmlformats.org/officeDocument/2006/relationships/image" Target="../media/image59.emf"/><Relationship Id="rId4" Type="http://schemas.openxmlformats.org/officeDocument/2006/relationships/image" Target="../media/image56.emf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1.emf"/><Relationship Id="rId2" Type="http://schemas.openxmlformats.org/officeDocument/2006/relationships/image" Target="../media/image62.emf"/><Relationship Id="rId1" Type="http://schemas.openxmlformats.org/officeDocument/2006/relationships/image" Target="../media/image63.emf"/><Relationship Id="rId4" Type="http://schemas.openxmlformats.org/officeDocument/2006/relationships/image" Target="../media/image60.emf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5.emf"/><Relationship Id="rId2" Type="http://schemas.openxmlformats.org/officeDocument/2006/relationships/image" Target="../media/image66.emf"/><Relationship Id="rId1" Type="http://schemas.openxmlformats.org/officeDocument/2006/relationships/image" Target="../media/image67.emf"/><Relationship Id="rId4" Type="http://schemas.openxmlformats.org/officeDocument/2006/relationships/image" Target="../media/image6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70.emf"/><Relationship Id="rId2" Type="http://schemas.openxmlformats.org/officeDocument/2006/relationships/image" Target="../media/image69.emf"/><Relationship Id="rId1" Type="http://schemas.openxmlformats.org/officeDocument/2006/relationships/image" Target="../media/image68.emf"/><Relationship Id="rId4" Type="http://schemas.openxmlformats.org/officeDocument/2006/relationships/image" Target="../media/image7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4" Type="http://schemas.openxmlformats.org/officeDocument/2006/relationships/image" Target="../media/image8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Relationship Id="rId4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8.emf"/><Relationship Id="rId1" Type="http://schemas.openxmlformats.org/officeDocument/2006/relationships/image" Target="../media/image19.emf"/><Relationship Id="rId4" Type="http://schemas.openxmlformats.org/officeDocument/2006/relationships/image" Target="../media/image16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2.emf"/><Relationship Id="rId1" Type="http://schemas.openxmlformats.org/officeDocument/2006/relationships/image" Target="../media/image23.emf"/><Relationship Id="rId4" Type="http://schemas.openxmlformats.org/officeDocument/2006/relationships/image" Target="../media/image20.emf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6.emf"/><Relationship Id="rId1" Type="http://schemas.openxmlformats.org/officeDocument/2006/relationships/image" Target="../media/image27.emf"/><Relationship Id="rId4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2686050</xdr:colOff>
          <xdr:row>1</xdr:row>
          <xdr:rowOff>209550</xdr:rowOff>
        </xdr:from>
        <xdr:to>
          <xdr:col>8</xdr:col>
          <xdr:colOff>266700</xdr:colOff>
          <xdr:row>2</xdr:row>
          <xdr:rowOff>142875</xdr:rowOff>
        </xdr:to>
        <xdr:sp macro="" textlink="">
          <xdr:nvSpPr>
            <xdr:cNvPr id="7172" name="FormatPrint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2686050</xdr:colOff>
          <xdr:row>2</xdr:row>
          <xdr:rowOff>152400</xdr:rowOff>
        </xdr:from>
        <xdr:to>
          <xdr:col>8</xdr:col>
          <xdr:colOff>266700</xdr:colOff>
          <xdr:row>3</xdr:row>
          <xdr:rowOff>180975</xdr:rowOff>
        </xdr:to>
        <xdr:sp macro="" textlink="">
          <xdr:nvSpPr>
            <xdr:cNvPr id="7173" name="FormatWork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2686050</xdr:colOff>
          <xdr:row>0</xdr:row>
          <xdr:rowOff>257175</xdr:rowOff>
        </xdr:from>
        <xdr:to>
          <xdr:col>8</xdr:col>
          <xdr:colOff>266700</xdr:colOff>
          <xdr:row>1</xdr:row>
          <xdr:rowOff>190500</xdr:rowOff>
        </xdr:to>
        <xdr:sp macro="" textlink="">
          <xdr:nvSpPr>
            <xdr:cNvPr id="7174" name="FormatSpec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2686050</xdr:colOff>
          <xdr:row>0</xdr:row>
          <xdr:rowOff>19050</xdr:rowOff>
        </xdr:from>
        <xdr:to>
          <xdr:col>8</xdr:col>
          <xdr:colOff>266700</xdr:colOff>
          <xdr:row>0</xdr:row>
          <xdr:rowOff>247650</xdr:rowOff>
        </xdr:to>
        <xdr:sp macro="" textlink="">
          <xdr:nvSpPr>
            <xdr:cNvPr id="7176" name="NumberLines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27649" name="FormatPrint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27650" name="FormatWork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27651" name="FormatSpec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27652" name="NumberLines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26625" name="FormatPrint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26626" name="FormatWork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26627" name="FormatSpec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26628" name="NumberLines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36865" name="FormatPrint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36866" name="FormatWork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36867" name="FormatSpec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36868" name="NumberLines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29697" name="FormatPrint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29698" name="FormatWork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29699" name="FormatSpec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29700" name="NumberLines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30721" name="FormatPrint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30722" name="FormatWork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30723" name="FormatSpec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30724" name="NumberLines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31745" name="FormatPrint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31746" name="FormatWork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31747" name="FormatSpec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31748" name="NumberLines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32769" name="FormatPrint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32770" name="FormatWork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32771" name="FormatSpec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32772" name="NumberLines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33793" name="FormatPrint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33794" name="FormatWork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33795" name="FormatSpec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33796" name="NumberLines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34817" name="FormatPrint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34818" name="FormatWork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34819" name="FormatSpec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34820" name="NumberLines" hidden="1">
              <a:extLst>
                <a:ext uri="{63B3BB69-23CF-44E3-9099-C40C66FF867C}">
                  <a14:compatExt spid="_x0000_s34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35841" name="FormatPrint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35842" name="FormatWork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35843" name="FormatSpec" hidden="1">
              <a:extLst>
                <a:ext uri="{63B3BB69-23CF-44E3-9099-C40C66FF867C}">
                  <a14:compatExt spid="_x0000_s35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35844" name="NumberLines" hidden="1">
              <a:extLst>
                <a:ext uri="{63B3BB69-23CF-44E3-9099-C40C66FF867C}">
                  <a14:compatExt spid="_x0000_s35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0</xdr:row>
          <xdr:rowOff>114300</xdr:rowOff>
        </xdr:from>
        <xdr:to>
          <xdr:col>10</xdr:col>
          <xdr:colOff>0</xdr:colOff>
          <xdr:row>1</xdr:row>
          <xdr:rowOff>200025</xdr:rowOff>
        </xdr:to>
        <xdr:sp macro="" textlink="">
          <xdr:nvSpPr>
            <xdr:cNvPr id="10241" name="NumberLines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228600</xdr:colOff>
          <xdr:row>3</xdr:row>
          <xdr:rowOff>142875</xdr:rowOff>
        </xdr:to>
        <xdr:sp macro="" textlink="">
          <xdr:nvSpPr>
            <xdr:cNvPr id="52225" name="FormatPrint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228600</xdr:colOff>
          <xdr:row>4</xdr:row>
          <xdr:rowOff>180975</xdr:rowOff>
        </xdr:to>
        <xdr:sp macro="" textlink="">
          <xdr:nvSpPr>
            <xdr:cNvPr id="52226" name="FormatWork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228600</xdr:colOff>
          <xdr:row>2</xdr:row>
          <xdr:rowOff>190500</xdr:rowOff>
        </xdr:to>
        <xdr:sp macro="" textlink="">
          <xdr:nvSpPr>
            <xdr:cNvPr id="52227" name="FormatSpec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228600</xdr:colOff>
          <xdr:row>1</xdr:row>
          <xdr:rowOff>247650</xdr:rowOff>
        </xdr:to>
        <xdr:sp macro="" textlink="">
          <xdr:nvSpPr>
            <xdr:cNvPr id="52228" name="NumberLines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0</xdr:row>
          <xdr:rowOff>133350</xdr:rowOff>
        </xdr:from>
        <xdr:to>
          <xdr:col>10</xdr:col>
          <xdr:colOff>57150</xdr:colOff>
          <xdr:row>1</xdr:row>
          <xdr:rowOff>219075</xdr:rowOff>
        </xdr:to>
        <xdr:sp macro="" textlink="">
          <xdr:nvSpPr>
            <xdr:cNvPr id="11266" name="NumberLines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0</xdr:row>
          <xdr:rowOff>95250</xdr:rowOff>
        </xdr:from>
        <xdr:to>
          <xdr:col>10</xdr:col>
          <xdr:colOff>9525</xdr:colOff>
          <xdr:row>1</xdr:row>
          <xdr:rowOff>180975</xdr:rowOff>
        </xdr:to>
        <xdr:sp macro="" textlink="">
          <xdr:nvSpPr>
            <xdr:cNvPr id="5123" name="NumberLines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209550</xdr:rowOff>
        </xdr:from>
        <xdr:to>
          <xdr:col>5</xdr:col>
          <xdr:colOff>9525</xdr:colOff>
          <xdr:row>4</xdr:row>
          <xdr:rowOff>142875</xdr:rowOff>
        </xdr:to>
        <xdr:sp macro="" textlink="">
          <xdr:nvSpPr>
            <xdr:cNvPr id="22529" name="FormatPrint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4</xdr:row>
          <xdr:rowOff>152400</xdr:rowOff>
        </xdr:from>
        <xdr:to>
          <xdr:col>5</xdr:col>
          <xdr:colOff>9525</xdr:colOff>
          <xdr:row>5</xdr:row>
          <xdr:rowOff>180975</xdr:rowOff>
        </xdr:to>
        <xdr:sp macro="" textlink="">
          <xdr:nvSpPr>
            <xdr:cNvPr id="22530" name="FormatWork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257175</xdr:rowOff>
        </xdr:from>
        <xdr:to>
          <xdr:col>5</xdr:col>
          <xdr:colOff>9525</xdr:colOff>
          <xdr:row>3</xdr:row>
          <xdr:rowOff>200025</xdr:rowOff>
        </xdr:to>
        <xdr:sp macro="" textlink="">
          <xdr:nvSpPr>
            <xdr:cNvPr id="22531" name="FormatSpec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19050</xdr:rowOff>
        </xdr:from>
        <xdr:to>
          <xdr:col>5</xdr:col>
          <xdr:colOff>9525</xdr:colOff>
          <xdr:row>2</xdr:row>
          <xdr:rowOff>247650</xdr:rowOff>
        </xdr:to>
        <xdr:sp macro="" textlink="">
          <xdr:nvSpPr>
            <xdr:cNvPr id="22532" name="NumberLines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25601" name="FormatPrint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25602" name="FormatWork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25603" name="FormatSpec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25604" name="NumberLines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23553" name="FormatPrint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23554" name="FormatWork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23555" name="FormatSpec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23556" name="NumberLines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24577" name="FormatPrint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24578" name="FormatWork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24579" name="FormatSpec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24580" name="NumberLines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2</xdr:row>
          <xdr:rowOff>209550</xdr:rowOff>
        </xdr:from>
        <xdr:to>
          <xdr:col>5</xdr:col>
          <xdr:colOff>9525</xdr:colOff>
          <xdr:row>3</xdr:row>
          <xdr:rowOff>142875</xdr:rowOff>
        </xdr:to>
        <xdr:sp macro="" textlink="">
          <xdr:nvSpPr>
            <xdr:cNvPr id="28673" name="FormatPrint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3</xdr:row>
          <xdr:rowOff>152400</xdr:rowOff>
        </xdr:from>
        <xdr:to>
          <xdr:col>5</xdr:col>
          <xdr:colOff>9525</xdr:colOff>
          <xdr:row>4</xdr:row>
          <xdr:rowOff>180975</xdr:rowOff>
        </xdr:to>
        <xdr:sp macro="" textlink="">
          <xdr:nvSpPr>
            <xdr:cNvPr id="28674" name="FormatWork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257175</xdr:rowOff>
        </xdr:from>
        <xdr:to>
          <xdr:col>5</xdr:col>
          <xdr:colOff>9525</xdr:colOff>
          <xdr:row>2</xdr:row>
          <xdr:rowOff>200025</xdr:rowOff>
        </xdr:to>
        <xdr:sp macro="" textlink="">
          <xdr:nvSpPr>
            <xdr:cNvPr id="28675" name="FormatSpec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2686050</xdr:colOff>
          <xdr:row>1</xdr:row>
          <xdr:rowOff>19050</xdr:rowOff>
        </xdr:from>
        <xdr:to>
          <xdr:col>5</xdr:col>
          <xdr:colOff>9525</xdr:colOff>
          <xdr:row>1</xdr:row>
          <xdr:rowOff>247650</xdr:rowOff>
        </xdr:to>
        <xdr:sp macro="" textlink="">
          <xdr:nvSpPr>
            <xdr:cNvPr id="28676" name="NumberLines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8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17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Relationship Id="rId6" Type="http://schemas.openxmlformats.org/officeDocument/2006/relationships/control" Target="../activeX/activeX17.xml"/><Relationship Id="rId11" Type="http://schemas.openxmlformats.org/officeDocument/2006/relationships/image" Target="../media/image19.emf"/><Relationship Id="rId5" Type="http://schemas.openxmlformats.org/officeDocument/2006/relationships/image" Target="../media/image16.emf"/><Relationship Id="rId10" Type="http://schemas.openxmlformats.org/officeDocument/2006/relationships/control" Target="../activeX/activeX19.xml"/><Relationship Id="rId4" Type="http://schemas.openxmlformats.org/officeDocument/2006/relationships/control" Target="../activeX/activeX16.xml"/><Relationship Id="rId9" Type="http://schemas.openxmlformats.org/officeDocument/2006/relationships/image" Target="../media/image18.e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2.xml"/><Relationship Id="rId3" Type="http://schemas.openxmlformats.org/officeDocument/2006/relationships/vmlDrawing" Target="../drawings/vmlDrawing8.vml"/><Relationship Id="rId7" Type="http://schemas.openxmlformats.org/officeDocument/2006/relationships/image" Target="../media/image21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Relationship Id="rId6" Type="http://schemas.openxmlformats.org/officeDocument/2006/relationships/control" Target="../activeX/activeX21.xml"/><Relationship Id="rId11" Type="http://schemas.openxmlformats.org/officeDocument/2006/relationships/image" Target="../media/image23.emf"/><Relationship Id="rId5" Type="http://schemas.openxmlformats.org/officeDocument/2006/relationships/image" Target="../media/image20.emf"/><Relationship Id="rId10" Type="http://schemas.openxmlformats.org/officeDocument/2006/relationships/control" Target="../activeX/activeX23.xml"/><Relationship Id="rId4" Type="http://schemas.openxmlformats.org/officeDocument/2006/relationships/control" Target="../activeX/activeX20.xml"/><Relationship Id="rId9" Type="http://schemas.openxmlformats.org/officeDocument/2006/relationships/image" Target="../media/image22.emf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6.xml"/><Relationship Id="rId3" Type="http://schemas.openxmlformats.org/officeDocument/2006/relationships/vmlDrawing" Target="../drawings/vmlDrawing9.vml"/><Relationship Id="rId7" Type="http://schemas.openxmlformats.org/officeDocument/2006/relationships/image" Target="../media/image25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Relationship Id="rId6" Type="http://schemas.openxmlformats.org/officeDocument/2006/relationships/control" Target="../activeX/activeX25.xml"/><Relationship Id="rId11" Type="http://schemas.openxmlformats.org/officeDocument/2006/relationships/image" Target="../media/image27.emf"/><Relationship Id="rId5" Type="http://schemas.openxmlformats.org/officeDocument/2006/relationships/image" Target="../media/image24.emf"/><Relationship Id="rId10" Type="http://schemas.openxmlformats.org/officeDocument/2006/relationships/control" Target="../activeX/activeX27.xml"/><Relationship Id="rId4" Type="http://schemas.openxmlformats.org/officeDocument/2006/relationships/control" Target="../activeX/activeX24.xml"/><Relationship Id="rId9" Type="http://schemas.openxmlformats.org/officeDocument/2006/relationships/image" Target="../media/image26.emf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0.xml"/><Relationship Id="rId3" Type="http://schemas.openxmlformats.org/officeDocument/2006/relationships/vmlDrawing" Target="../drawings/vmlDrawing10.vml"/><Relationship Id="rId7" Type="http://schemas.openxmlformats.org/officeDocument/2006/relationships/image" Target="../media/image29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29.xml"/><Relationship Id="rId11" Type="http://schemas.openxmlformats.org/officeDocument/2006/relationships/image" Target="../media/image31.emf"/><Relationship Id="rId5" Type="http://schemas.openxmlformats.org/officeDocument/2006/relationships/image" Target="../media/image28.emf"/><Relationship Id="rId10" Type="http://schemas.openxmlformats.org/officeDocument/2006/relationships/control" Target="../activeX/activeX31.xml"/><Relationship Id="rId4" Type="http://schemas.openxmlformats.org/officeDocument/2006/relationships/control" Target="../activeX/activeX28.xml"/><Relationship Id="rId9" Type="http://schemas.openxmlformats.org/officeDocument/2006/relationships/image" Target="../media/image30.emf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4.xml"/><Relationship Id="rId3" Type="http://schemas.openxmlformats.org/officeDocument/2006/relationships/vmlDrawing" Target="../drawings/vmlDrawing11.vml"/><Relationship Id="rId7" Type="http://schemas.openxmlformats.org/officeDocument/2006/relationships/image" Target="../media/image33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Relationship Id="rId6" Type="http://schemas.openxmlformats.org/officeDocument/2006/relationships/control" Target="../activeX/activeX33.xml"/><Relationship Id="rId11" Type="http://schemas.openxmlformats.org/officeDocument/2006/relationships/image" Target="../media/image35.emf"/><Relationship Id="rId5" Type="http://schemas.openxmlformats.org/officeDocument/2006/relationships/image" Target="../media/image32.emf"/><Relationship Id="rId10" Type="http://schemas.openxmlformats.org/officeDocument/2006/relationships/control" Target="../activeX/activeX35.xml"/><Relationship Id="rId4" Type="http://schemas.openxmlformats.org/officeDocument/2006/relationships/control" Target="../activeX/activeX32.xml"/><Relationship Id="rId9" Type="http://schemas.openxmlformats.org/officeDocument/2006/relationships/image" Target="../media/image34.emf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8.xml"/><Relationship Id="rId3" Type="http://schemas.openxmlformats.org/officeDocument/2006/relationships/vmlDrawing" Target="../drawings/vmlDrawing12.vml"/><Relationship Id="rId7" Type="http://schemas.openxmlformats.org/officeDocument/2006/relationships/image" Target="../media/image37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Relationship Id="rId6" Type="http://schemas.openxmlformats.org/officeDocument/2006/relationships/control" Target="../activeX/activeX37.xml"/><Relationship Id="rId11" Type="http://schemas.openxmlformats.org/officeDocument/2006/relationships/image" Target="../media/image39.emf"/><Relationship Id="rId5" Type="http://schemas.openxmlformats.org/officeDocument/2006/relationships/image" Target="../media/image36.emf"/><Relationship Id="rId10" Type="http://schemas.openxmlformats.org/officeDocument/2006/relationships/control" Target="../activeX/activeX39.xml"/><Relationship Id="rId4" Type="http://schemas.openxmlformats.org/officeDocument/2006/relationships/control" Target="../activeX/activeX36.xml"/><Relationship Id="rId9" Type="http://schemas.openxmlformats.org/officeDocument/2006/relationships/image" Target="../media/image38.emf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2.xml"/><Relationship Id="rId3" Type="http://schemas.openxmlformats.org/officeDocument/2006/relationships/vmlDrawing" Target="../drawings/vmlDrawing13.vml"/><Relationship Id="rId7" Type="http://schemas.openxmlformats.org/officeDocument/2006/relationships/image" Target="../media/image41.emf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Relationship Id="rId6" Type="http://schemas.openxmlformats.org/officeDocument/2006/relationships/control" Target="../activeX/activeX41.xml"/><Relationship Id="rId11" Type="http://schemas.openxmlformats.org/officeDocument/2006/relationships/image" Target="../media/image43.emf"/><Relationship Id="rId5" Type="http://schemas.openxmlformats.org/officeDocument/2006/relationships/image" Target="../media/image40.emf"/><Relationship Id="rId10" Type="http://schemas.openxmlformats.org/officeDocument/2006/relationships/control" Target="../activeX/activeX43.xml"/><Relationship Id="rId4" Type="http://schemas.openxmlformats.org/officeDocument/2006/relationships/control" Target="../activeX/activeX40.xml"/><Relationship Id="rId9" Type="http://schemas.openxmlformats.org/officeDocument/2006/relationships/image" Target="../media/image42.emf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6.xml"/><Relationship Id="rId3" Type="http://schemas.openxmlformats.org/officeDocument/2006/relationships/vmlDrawing" Target="../drawings/vmlDrawing14.vml"/><Relationship Id="rId7" Type="http://schemas.openxmlformats.org/officeDocument/2006/relationships/image" Target="../media/image45.emf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Relationship Id="rId6" Type="http://schemas.openxmlformats.org/officeDocument/2006/relationships/control" Target="../activeX/activeX45.xml"/><Relationship Id="rId11" Type="http://schemas.openxmlformats.org/officeDocument/2006/relationships/image" Target="../media/image47.emf"/><Relationship Id="rId5" Type="http://schemas.openxmlformats.org/officeDocument/2006/relationships/image" Target="../media/image44.emf"/><Relationship Id="rId10" Type="http://schemas.openxmlformats.org/officeDocument/2006/relationships/control" Target="../activeX/activeX47.xml"/><Relationship Id="rId4" Type="http://schemas.openxmlformats.org/officeDocument/2006/relationships/control" Target="../activeX/activeX44.xml"/><Relationship Id="rId9" Type="http://schemas.openxmlformats.org/officeDocument/2006/relationships/image" Target="../media/image46.emf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0.xml"/><Relationship Id="rId3" Type="http://schemas.openxmlformats.org/officeDocument/2006/relationships/vmlDrawing" Target="../drawings/vmlDrawing15.vml"/><Relationship Id="rId7" Type="http://schemas.openxmlformats.org/officeDocument/2006/relationships/image" Target="../media/image49.emf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Relationship Id="rId6" Type="http://schemas.openxmlformats.org/officeDocument/2006/relationships/control" Target="../activeX/activeX49.xml"/><Relationship Id="rId11" Type="http://schemas.openxmlformats.org/officeDocument/2006/relationships/image" Target="../media/image51.emf"/><Relationship Id="rId5" Type="http://schemas.openxmlformats.org/officeDocument/2006/relationships/image" Target="../media/image48.emf"/><Relationship Id="rId10" Type="http://schemas.openxmlformats.org/officeDocument/2006/relationships/control" Target="../activeX/activeX51.xml"/><Relationship Id="rId4" Type="http://schemas.openxmlformats.org/officeDocument/2006/relationships/control" Target="../activeX/activeX48.xml"/><Relationship Id="rId9" Type="http://schemas.openxmlformats.org/officeDocument/2006/relationships/image" Target="../media/image50.emf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4.xml"/><Relationship Id="rId3" Type="http://schemas.openxmlformats.org/officeDocument/2006/relationships/vmlDrawing" Target="../drawings/vmlDrawing16.vml"/><Relationship Id="rId7" Type="http://schemas.openxmlformats.org/officeDocument/2006/relationships/image" Target="../media/image53.emf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Relationship Id="rId6" Type="http://schemas.openxmlformats.org/officeDocument/2006/relationships/control" Target="../activeX/activeX53.xml"/><Relationship Id="rId11" Type="http://schemas.openxmlformats.org/officeDocument/2006/relationships/image" Target="../media/image55.emf"/><Relationship Id="rId5" Type="http://schemas.openxmlformats.org/officeDocument/2006/relationships/image" Target="../media/image52.emf"/><Relationship Id="rId10" Type="http://schemas.openxmlformats.org/officeDocument/2006/relationships/control" Target="../activeX/activeX55.xml"/><Relationship Id="rId4" Type="http://schemas.openxmlformats.org/officeDocument/2006/relationships/control" Target="../activeX/activeX52.xml"/><Relationship Id="rId9" Type="http://schemas.openxmlformats.org/officeDocument/2006/relationships/image" Target="../media/image54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3" Type="http://schemas.openxmlformats.org/officeDocument/2006/relationships/printerSettings" Target="../printerSettings/printerSettings4.bin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8.xml"/><Relationship Id="rId3" Type="http://schemas.openxmlformats.org/officeDocument/2006/relationships/vmlDrawing" Target="../drawings/vmlDrawing17.vml"/><Relationship Id="rId7" Type="http://schemas.openxmlformats.org/officeDocument/2006/relationships/image" Target="../media/image57.emf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Relationship Id="rId6" Type="http://schemas.openxmlformats.org/officeDocument/2006/relationships/control" Target="../activeX/activeX57.xml"/><Relationship Id="rId11" Type="http://schemas.openxmlformats.org/officeDocument/2006/relationships/image" Target="../media/image59.emf"/><Relationship Id="rId5" Type="http://schemas.openxmlformats.org/officeDocument/2006/relationships/image" Target="../media/image56.emf"/><Relationship Id="rId10" Type="http://schemas.openxmlformats.org/officeDocument/2006/relationships/control" Target="../activeX/activeX59.xml"/><Relationship Id="rId4" Type="http://schemas.openxmlformats.org/officeDocument/2006/relationships/control" Target="../activeX/activeX56.xml"/><Relationship Id="rId9" Type="http://schemas.openxmlformats.org/officeDocument/2006/relationships/image" Target="../media/image58.emf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2.xml"/><Relationship Id="rId3" Type="http://schemas.openxmlformats.org/officeDocument/2006/relationships/vmlDrawing" Target="../drawings/vmlDrawing18.vml"/><Relationship Id="rId7" Type="http://schemas.openxmlformats.org/officeDocument/2006/relationships/image" Target="../media/image61.emf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61.xml"/><Relationship Id="rId11" Type="http://schemas.openxmlformats.org/officeDocument/2006/relationships/image" Target="../media/image63.emf"/><Relationship Id="rId5" Type="http://schemas.openxmlformats.org/officeDocument/2006/relationships/image" Target="../media/image60.emf"/><Relationship Id="rId10" Type="http://schemas.openxmlformats.org/officeDocument/2006/relationships/control" Target="../activeX/activeX63.xml"/><Relationship Id="rId4" Type="http://schemas.openxmlformats.org/officeDocument/2006/relationships/control" Target="../activeX/activeX60.xml"/><Relationship Id="rId9" Type="http://schemas.openxmlformats.org/officeDocument/2006/relationships/image" Target="../media/image62.emf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6.xml"/><Relationship Id="rId3" Type="http://schemas.openxmlformats.org/officeDocument/2006/relationships/vmlDrawing" Target="../drawings/vmlDrawing19.vml"/><Relationship Id="rId7" Type="http://schemas.openxmlformats.org/officeDocument/2006/relationships/image" Target="../media/image65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Relationship Id="rId6" Type="http://schemas.openxmlformats.org/officeDocument/2006/relationships/control" Target="../activeX/activeX65.xml"/><Relationship Id="rId11" Type="http://schemas.openxmlformats.org/officeDocument/2006/relationships/image" Target="../media/image67.emf"/><Relationship Id="rId5" Type="http://schemas.openxmlformats.org/officeDocument/2006/relationships/image" Target="../media/image64.emf"/><Relationship Id="rId10" Type="http://schemas.openxmlformats.org/officeDocument/2006/relationships/control" Target="../activeX/activeX67.xml"/><Relationship Id="rId4" Type="http://schemas.openxmlformats.org/officeDocument/2006/relationships/control" Target="../activeX/activeX64.xml"/><Relationship Id="rId9" Type="http://schemas.openxmlformats.org/officeDocument/2006/relationships/image" Target="../media/image66.emf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0.xml"/><Relationship Id="rId3" Type="http://schemas.openxmlformats.org/officeDocument/2006/relationships/vmlDrawing" Target="../drawings/vmlDrawing20.vml"/><Relationship Id="rId7" Type="http://schemas.openxmlformats.org/officeDocument/2006/relationships/image" Target="../media/image69.emf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Relationship Id="rId6" Type="http://schemas.openxmlformats.org/officeDocument/2006/relationships/control" Target="../activeX/activeX69.xml"/><Relationship Id="rId11" Type="http://schemas.openxmlformats.org/officeDocument/2006/relationships/image" Target="../media/image71.emf"/><Relationship Id="rId5" Type="http://schemas.openxmlformats.org/officeDocument/2006/relationships/image" Target="../media/image68.emf"/><Relationship Id="rId10" Type="http://schemas.openxmlformats.org/officeDocument/2006/relationships/control" Target="../activeX/activeX71.xml"/><Relationship Id="rId4" Type="http://schemas.openxmlformats.org/officeDocument/2006/relationships/control" Target="../activeX/activeX68.xml"/><Relationship Id="rId9" Type="http://schemas.openxmlformats.org/officeDocument/2006/relationships/image" Target="../media/image70.emf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image" Target="../media/image6.emf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6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7.emf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7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3" Type="http://schemas.openxmlformats.org/officeDocument/2006/relationships/vmlDrawing" Target="../drawings/vmlDrawing5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Relationship Id="rId6" Type="http://schemas.openxmlformats.org/officeDocument/2006/relationships/control" Target="../activeX/activeX9.xml"/><Relationship Id="rId11" Type="http://schemas.openxmlformats.org/officeDocument/2006/relationships/image" Target="../media/image11.emf"/><Relationship Id="rId5" Type="http://schemas.openxmlformats.org/officeDocument/2006/relationships/image" Target="../media/image8.emf"/><Relationship Id="rId10" Type="http://schemas.openxmlformats.org/officeDocument/2006/relationships/control" Target="../activeX/activeX11.xml"/><Relationship Id="rId4" Type="http://schemas.openxmlformats.org/officeDocument/2006/relationships/control" Target="../activeX/activeX8.xml"/><Relationship Id="rId9" Type="http://schemas.openxmlformats.org/officeDocument/2006/relationships/image" Target="../media/image10.e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Relationship Id="rId6" Type="http://schemas.openxmlformats.org/officeDocument/2006/relationships/control" Target="../activeX/activeX13.xml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0" Type="http://schemas.openxmlformats.org/officeDocument/2006/relationships/control" Target="../activeX/activeX15.xml"/><Relationship Id="rId4" Type="http://schemas.openxmlformats.org/officeDocument/2006/relationships/control" Target="../activeX/activeX12.xml"/><Relationship Id="rId9" Type="http://schemas.openxmlformats.org/officeDocument/2006/relationships/image" Target="../media/image14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upport1">
    <tabColor rgb="FFF79646"/>
  </sheetPr>
  <dimension ref="A1:CA67"/>
  <sheetViews>
    <sheetView workbookViewId="0"/>
  </sheetViews>
  <sheetFormatPr defaultColWidth="9.33203125" defaultRowHeight="13.5"/>
  <cols>
    <col min="1" max="1" width="8.6640625" style="185" customWidth="1"/>
    <col min="2" max="2" width="13.6640625" style="185" customWidth="1"/>
    <col min="3" max="4" width="9.6640625" style="185" customWidth="1"/>
    <col min="5" max="5" width="25.6640625" style="167" customWidth="1"/>
    <col min="6" max="6" width="5.6640625" style="187" customWidth="1"/>
    <col min="7" max="7" width="6.6640625" style="187" customWidth="1"/>
    <col min="8" max="9" width="8.6640625" style="195" customWidth="1"/>
    <col min="10" max="11" width="8.6640625" style="187" customWidth="1"/>
    <col min="12" max="13" width="8.6640625" style="195" customWidth="1"/>
    <col min="14" max="15" width="8.6640625" style="187" customWidth="1"/>
    <col min="16" max="24" width="8.6640625" style="195" customWidth="1"/>
    <col min="25" max="25" width="6.6640625" style="195" customWidth="1"/>
    <col min="26" max="29" width="8.6640625" style="195" customWidth="1"/>
    <col min="30" max="32" width="8.6640625" style="187" customWidth="1"/>
    <col min="33" max="36" width="8.6640625" style="195" customWidth="1"/>
    <col min="37" max="38" width="8.6640625" style="187" customWidth="1"/>
    <col min="39" max="46" width="8.6640625" style="195" customWidth="1"/>
    <col min="47" max="47" width="6.6640625" style="180" customWidth="1"/>
    <col min="48" max="49" width="8.6640625" style="195" customWidth="1"/>
    <col min="50" max="50" width="8.6640625" style="187" customWidth="1"/>
    <col min="51" max="52" width="8.6640625" style="195" customWidth="1"/>
    <col min="53" max="54" width="8.6640625" style="187" customWidth="1"/>
    <col min="55" max="62" width="8.6640625" style="195" customWidth="1"/>
    <col min="63" max="63" width="6.6640625" style="167" customWidth="1"/>
    <col min="64" max="65" width="8.6640625" style="195" customWidth="1"/>
    <col min="66" max="66" width="8.6640625" style="187" customWidth="1"/>
    <col min="67" max="68" width="8.6640625" style="195" customWidth="1"/>
    <col min="69" max="70" width="8.6640625" style="187" customWidth="1"/>
    <col min="71" max="74" width="8.6640625" style="195" customWidth="1"/>
    <col min="75" max="78" width="8.6640625" style="167" customWidth="1"/>
    <col min="79" max="80" width="6.6640625" style="167" customWidth="1"/>
    <col min="81" max="16384" width="9.33203125" style="167"/>
  </cols>
  <sheetData>
    <row r="1" spans="1:79" s="301" customFormat="1" thickBot="1">
      <c r="C1" s="367"/>
      <c r="D1" s="367"/>
      <c r="E1" s="367"/>
    </row>
    <row r="2" spans="1:79" s="301" customFormat="1" ht="22.5" customHeight="1" thickTop="1" thickBot="1">
      <c r="A2" s="585" t="s">
        <v>114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  <c r="AA2" s="585"/>
      <c r="AB2" s="585"/>
      <c r="AC2" s="585"/>
      <c r="AD2" s="585"/>
      <c r="AE2" s="585"/>
      <c r="AF2" s="585"/>
      <c r="AG2" s="585"/>
      <c r="AH2" s="585"/>
      <c r="AI2" s="585"/>
      <c r="AJ2" s="585"/>
      <c r="AK2" s="585"/>
      <c r="AL2" s="585"/>
      <c r="AM2" s="585"/>
      <c r="AN2" s="585"/>
      <c r="AO2" s="585"/>
      <c r="AP2" s="585"/>
      <c r="AQ2" s="585"/>
      <c r="AR2" s="585"/>
      <c r="AS2" s="585"/>
      <c r="AT2" s="585"/>
      <c r="AU2" s="585"/>
      <c r="AV2" s="585"/>
      <c r="AW2" s="585"/>
      <c r="AX2" s="585"/>
      <c r="AY2" s="585"/>
      <c r="AZ2" s="585"/>
      <c r="BA2" s="585"/>
      <c r="BB2" s="585"/>
      <c r="BC2" s="585"/>
      <c r="BD2" s="585"/>
      <c r="BE2" s="585"/>
      <c r="BF2" s="585"/>
      <c r="BG2" s="585"/>
      <c r="BH2" s="585"/>
      <c r="BI2" s="585"/>
      <c r="BJ2" s="585"/>
      <c r="BK2" s="585"/>
      <c r="BL2" s="585"/>
      <c r="BM2" s="585"/>
      <c r="BN2" s="585"/>
      <c r="BO2" s="585"/>
      <c r="BP2" s="585"/>
      <c r="BQ2" s="585"/>
      <c r="BR2" s="585"/>
      <c r="BS2" s="585"/>
      <c r="BT2" s="585"/>
      <c r="BU2" s="585"/>
      <c r="BV2" s="585"/>
      <c r="BW2" s="585"/>
      <c r="BX2" s="585"/>
      <c r="BY2" s="585"/>
      <c r="BZ2" s="585"/>
      <c r="CA2" s="585"/>
    </row>
    <row r="3" spans="1:79" s="301" customFormat="1" thickTop="1">
      <c r="C3" s="367"/>
      <c r="D3" s="367"/>
      <c r="E3" s="367"/>
    </row>
    <row r="4" spans="1:79" ht="20.100000000000001" customHeight="1">
      <c r="G4" s="215" t="s">
        <v>66</v>
      </c>
      <c r="H4" s="215"/>
      <c r="I4" s="206"/>
      <c r="J4" s="207"/>
      <c r="K4" s="207"/>
      <c r="L4" s="206"/>
      <c r="M4" s="206"/>
      <c r="N4" s="207"/>
      <c r="O4" s="207"/>
      <c r="P4" s="206"/>
      <c r="Q4" s="206"/>
      <c r="R4" s="206"/>
      <c r="S4" s="206"/>
      <c r="T4" s="206"/>
      <c r="U4" s="206"/>
      <c r="V4" s="206"/>
      <c r="W4" s="206"/>
      <c r="Y4" s="205" t="s">
        <v>66</v>
      </c>
      <c r="AU4" s="217" t="s">
        <v>66</v>
      </c>
      <c r="AV4" s="206"/>
      <c r="AW4" s="206"/>
      <c r="AX4" s="207"/>
      <c r="AY4" s="206"/>
      <c r="AZ4" s="206"/>
      <c r="BA4" s="207"/>
      <c r="BB4" s="207"/>
      <c r="BC4" s="206"/>
      <c r="BD4" s="206"/>
      <c r="BE4" s="206"/>
      <c r="BF4" s="206"/>
      <c r="BG4" s="206"/>
      <c r="BH4" s="206"/>
      <c r="BI4" s="206"/>
      <c r="BJ4" s="206"/>
      <c r="BK4" s="213" t="s">
        <v>66</v>
      </c>
      <c r="BL4" s="206"/>
      <c r="BM4" s="206"/>
      <c r="BN4" s="207"/>
      <c r="BO4" s="206"/>
      <c r="BP4" s="206"/>
      <c r="BQ4" s="207"/>
      <c r="BR4" s="207"/>
      <c r="BS4" s="206"/>
      <c r="BT4" s="206"/>
      <c r="BU4" s="206"/>
      <c r="BV4" s="206"/>
      <c r="BW4" s="213" t="s">
        <v>2</v>
      </c>
      <c r="BX4" s="208"/>
      <c r="BY4" s="208"/>
      <c r="BZ4" s="208"/>
      <c r="CA4" s="215" t="s">
        <v>66</v>
      </c>
    </row>
    <row r="5" spans="1:79">
      <c r="G5" s="224" t="s">
        <v>5</v>
      </c>
      <c r="H5" s="224"/>
      <c r="I5" s="210"/>
      <c r="J5" s="211"/>
      <c r="K5" s="211"/>
      <c r="L5" s="210"/>
      <c r="M5" s="210"/>
      <c r="N5" s="211"/>
      <c r="O5" s="211"/>
      <c r="P5" s="210"/>
      <c r="Q5" s="210"/>
      <c r="R5" s="210"/>
      <c r="S5" s="210"/>
      <c r="T5" s="210"/>
      <c r="U5" s="210"/>
      <c r="V5" s="210"/>
      <c r="W5" s="210"/>
      <c r="Y5" s="209" t="s">
        <v>73</v>
      </c>
      <c r="AU5" s="218" t="s">
        <v>85</v>
      </c>
      <c r="AV5" s="210"/>
      <c r="AW5" s="210"/>
      <c r="AX5" s="211"/>
      <c r="AY5" s="210"/>
      <c r="AZ5" s="210"/>
      <c r="BA5" s="211"/>
      <c r="BB5" s="211"/>
      <c r="BC5" s="210"/>
      <c r="BD5" s="210"/>
      <c r="BE5" s="210"/>
      <c r="BF5" s="210"/>
      <c r="BG5" s="210"/>
      <c r="BH5" s="210"/>
      <c r="BI5" s="210"/>
      <c r="BJ5" s="210"/>
      <c r="BK5" s="214" t="s">
        <v>69</v>
      </c>
      <c r="BL5" s="210"/>
      <c r="BM5" s="210"/>
      <c r="BN5" s="211"/>
      <c r="BO5" s="210"/>
      <c r="BP5" s="210"/>
      <c r="BQ5" s="211"/>
      <c r="BR5" s="211"/>
      <c r="BS5" s="210"/>
      <c r="BT5" s="210"/>
      <c r="BU5" s="210"/>
      <c r="BV5" s="210"/>
      <c r="BW5" s="214" t="s">
        <v>2</v>
      </c>
      <c r="BX5" s="212"/>
      <c r="BY5" s="212"/>
      <c r="BZ5" s="212"/>
      <c r="CA5" s="216" t="s">
        <v>65</v>
      </c>
    </row>
    <row r="6" spans="1:79" s="153" customFormat="1" ht="18">
      <c r="A6" s="228" t="e">
        <f>Client</f>
        <v>#REF!</v>
      </c>
      <c r="B6" s="228"/>
      <c r="D6" s="150"/>
      <c r="E6" s="150"/>
      <c r="F6" s="151"/>
      <c r="G6" s="187"/>
      <c r="H6" s="150"/>
      <c r="I6" s="150"/>
      <c r="J6" s="151"/>
      <c r="L6" s="150"/>
      <c r="M6" s="150"/>
      <c r="N6" s="151"/>
      <c r="O6" s="151"/>
      <c r="P6" s="151"/>
      <c r="Q6" s="151"/>
      <c r="R6" s="151"/>
      <c r="S6" s="151"/>
      <c r="T6" s="151"/>
      <c r="U6" s="151"/>
      <c r="V6" s="152"/>
      <c r="W6" s="152"/>
      <c r="X6" s="151"/>
      <c r="Y6" s="151"/>
      <c r="Z6" s="150"/>
      <c r="AA6" s="150"/>
      <c r="AB6" s="150"/>
      <c r="AC6" s="150"/>
      <c r="AD6" s="201"/>
      <c r="AE6" s="201"/>
      <c r="AF6" s="152"/>
      <c r="AG6" s="150"/>
      <c r="AH6" s="150"/>
      <c r="AI6" s="150"/>
      <c r="AJ6" s="150"/>
      <c r="AK6" s="151"/>
      <c r="AL6" s="151"/>
      <c r="AM6" s="151"/>
      <c r="AN6" s="151"/>
      <c r="AO6" s="151"/>
      <c r="AP6" s="151"/>
      <c r="AQ6" s="151"/>
      <c r="AR6" s="151"/>
      <c r="AS6" s="152"/>
      <c r="AT6" s="152"/>
      <c r="AU6" s="152"/>
      <c r="AV6" s="150"/>
      <c r="AW6" s="150"/>
      <c r="AY6" s="150"/>
      <c r="AZ6" s="150"/>
      <c r="BA6" s="151"/>
      <c r="BB6" s="151"/>
      <c r="BC6" s="151"/>
      <c r="BD6" s="151"/>
      <c r="BE6" s="151"/>
      <c r="BF6" s="151"/>
      <c r="BG6" s="151"/>
      <c r="BH6" s="151"/>
      <c r="BI6" s="152"/>
      <c r="BJ6" s="152"/>
      <c r="BL6" s="150"/>
      <c r="BM6" s="150"/>
      <c r="BO6" s="150"/>
      <c r="BP6" s="150"/>
      <c r="BQ6" s="151"/>
      <c r="BR6" s="151"/>
      <c r="BS6" s="151"/>
      <c r="BT6" s="151"/>
      <c r="BU6" s="152"/>
      <c r="BV6" s="152"/>
    </row>
    <row r="7" spans="1:79" s="153" customFormat="1" ht="18">
      <c r="A7" s="229" t="e">
        <f>Project</f>
        <v>#REF!</v>
      </c>
      <c r="B7" s="229"/>
      <c r="C7" s="225"/>
      <c r="D7" s="154"/>
      <c r="E7" s="154"/>
      <c r="F7" s="155"/>
      <c r="G7" s="187"/>
      <c r="H7" s="150"/>
      <c r="I7" s="150"/>
      <c r="J7" s="151"/>
      <c r="L7" s="150"/>
      <c r="M7" s="150"/>
      <c r="N7" s="151"/>
      <c r="O7" s="151"/>
      <c r="P7" s="151"/>
      <c r="Q7" s="151"/>
      <c r="R7" s="151"/>
      <c r="S7" s="151"/>
      <c r="T7" s="151"/>
      <c r="U7" s="151"/>
      <c r="V7" s="152"/>
      <c r="W7" s="152"/>
      <c r="X7" s="151"/>
      <c r="Y7" s="151"/>
      <c r="Z7" s="154"/>
      <c r="AA7" s="154"/>
      <c r="AB7" s="154"/>
      <c r="AC7" s="154"/>
      <c r="AD7" s="202"/>
      <c r="AE7" s="202"/>
      <c r="AF7" s="156"/>
      <c r="AG7" s="154"/>
      <c r="AH7" s="154"/>
      <c r="AI7" s="154"/>
      <c r="AJ7" s="154"/>
      <c r="AK7" s="155"/>
      <c r="AL7" s="155"/>
      <c r="AM7" s="155"/>
      <c r="AN7" s="155"/>
      <c r="AO7" s="155"/>
      <c r="AP7" s="155"/>
      <c r="AQ7" s="155"/>
      <c r="AR7" s="155"/>
      <c r="AS7" s="156"/>
      <c r="AT7" s="156"/>
      <c r="AU7" s="152"/>
      <c r="AV7" s="150"/>
      <c r="AW7" s="150"/>
      <c r="AY7" s="150"/>
      <c r="AZ7" s="150"/>
      <c r="BA7" s="151"/>
      <c r="BB7" s="151"/>
      <c r="BC7" s="151"/>
      <c r="BD7" s="151"/>
      <c r="BE7" s="151"/>
      <c r="BF7" s="151"/>
      <c r="BG7" s="151"/>
      <c r="BH7" s="151"/>
      <c r="BI7" s="152"/>
      <c r="BJ7" s="152"/>
      <c r="BL7" s="150"/>
      <c r="BM7" s="150"/>
      <c r="BO7" s="150"/>
      <c r="BP7" s="150"/>
      <c r="BQ7" s="151"/>
      <c r="BR7" s="151"/>
      <c r="BS7" s="151"/>
      <c r="BT7" s="151"/>
      <c r="BU7" s="152"/>
      <c r="BV7" s="152"/>
    </row>
    <row r="8" spans="1:79" s="165" customFormat="1" ht="18">
      <c r="A8" s="197" t="s">
        <v>2</v>
      </c>
      <c r="B8" s="463"/>
      <c r="C8" s="197" t="s">
        <v>2</v>
      </c>
      <c r="D8" s="197"/>
      <c r="E8" s="226"/>
      <c r="F8" s="227"/>
      <c r="G8" s="187"/>
      <c r="H8" s="197" t="s">
        <v>67</v>
      </c>
      <c r="I8" s="197"/>
      <c r="J8" s="198"/>
      <c r="K8" s="198"/>
      <c r="L8" s="199"/>
      <c r="M8" s="199"/>
      <c r="N8" s="198"/>
      <c r="O8" s="198"/>
      <c r="P8" s="198"/>
      <c r="Q8" s="198"/>
      <c r="R8" s="198"/>
      <c r="S8" s="198"/>
      <c r="T8" s="198"/>
      <c r="U8" s="198"/>
      <c r="V8" s="200"/>
      <c r="W8" s="200"/>
      <c r="X8" s="200"/>
      <c r="Y8" s="151"/>
      <c r="Z8" s="157" t="s">
        <v>76</v>
      </c>
      <c r="AA8" s="157"/>
      <c r="AB8" s="157"/>
      <c r="AC8" s="157"/>
      <c r="AD8" s="160"/>
      <c r="AE8" s="161"/>
      <c r="AF8" s="161"/>
      <c r="AG8" s="162"/>
      <c r="AH8" s="162"/>
      <c r="AI8" s="162"/>
      <c r="AJ8" s="162"/>
      <c r="AK8" s="160"/>
      <c r="AL8" s="160"/>
      <c r="AM8" s="160"/>
      <c r="AN8" s="160"/>
      <c r="AO8" s="163"/>
      <c r="AP8" s="163"/>
      <c r="AQ8" s="163"/>
      <c r="AR8" s="163"/>
      <c r="AS8" s="164"/>
      <c r="AT8" s="164"/>
      <c r="AU8" s="152"/>
      <c r="AV8" s="197" t="s">
        <v>5</v>
      </c>
      <c r="AW8" s="197"/>
      <c r="AX8" s="198"/>
      <c r="AY8" s="199"/>
      <c r="AZ8" s="199"/>
      <c r="BA8" s="198"/>
      <c r="BB8" s="198"/>
      <c r="BC8" s="198"/>
      <c r="BD8" s="198"/>
      <c r="BE8" s="198"/>
      <c r="BF8" s="198"/>
      <c r="BG8" s="198"/>
      <c r="BH8" s="198"/>
      <c r="BI8" s="200"/>
      <c r="BJ8" s="200"/>
      <c r="BL8" s="197" t="s">
        <v>5</v>
      </c>
      <c r="BM8" s="197"/>
      <c r="BN8" s="198"/>
      <c r="BO8" s="199"/>
      <c r="BP8" s="199"/>
      <c r="BQ8" s="198"/>
      <c r="BR8" s="198"/>
      <c r="BS8" s="198"/>
      <c r="BT8" s="198"/>
      <c r="BU8" s="198"/>
      <c r="BV8" s="198"/>
      <c r="BW8" s="198"/>
      <c r="BX8" s="198"/>
      <c r="BY8" s="200"/>
      <c r="BZ8" s="200"/>
      <c r="CA8" s="153"/>
    </row>
    <row r="9" spans="1:79" s="165" customFormat="1" ht="18">
      <c r="A9" s="157" t="s">
        <v>2</v>
      </c>
      <c r="B9" s="157"/>
      <c r="C9" s="157" t="s">
        <v>2</v>
      </c>
      <c r="D9" s="157"/>
      <c r="E9" s="158"/>
      <c r="F9" s="159"/>
      <c r="G9" s="187"/>
      <c r="H9" s="157" t="s">
        <v>86</v>
      </c>
      <c r="I9" s="157"/>
      <c r="J9" s="160"/>
      <c r="K9" s="160"/>
      <c r="L9" s="162"/>
      <c r="M9" s="162"/>
      <c r="N9" s="160"/>
      <c r="O9" s="160"/>
      <c r="P9" s="160"/>
      <c r="Q9" s="160"/>
      <c r="R9" s="160"/>
      <c r="S9" s="160"/>
      <c r="T9" s="160"/>
      <c r="U9" s="160"/>
      <c r="V9" s="164"/>
      <c r="W9" s="164"/>
      <c r="X9" s="164"/>
      <c r="Y9" s="151"/>
      <c r="Z9" s="157" t="s">
        <v>77</v>
      </c>
      <c r="AA9" s="157"/>
      <c r="AB9" s="157"/>
      <c r="AC9" s="157"/>
      <c r="AD9" s="160"/>
      <c r="AE9" s="161"/>
      <c r="AF9" s="161"/>
      <c r="AG9" s="162"/>
      <c r="AH9" s="162"/>
      <c r="AI9" s="162"/>
      <c r="AJ9" s="162"/>
      <c r="AK9" s="160"/>
      <c r="AL9" s="160"/>
      <c r="AM9" s="160"/>
      <c r="AN9" s="160"/>
      <c r="AO9" s="163"/>
      <c r="AP9" s="163"/>
      <c r="AQ9" s="163"/>
      <c r="AR9" s="163"/>
      <c r="AS9" s="164"/>
      <c r="AT9" s="164"/>
      <c r="AU9" s="152"/>
      <c r="AV9" s="157" t="s">
        <v>103</v>
      </c>
      <c r="AW9" s="157"/>
      <c r="AX9" s="160"/>
      <c r="AY9" s="162"/>
      <c r="AZ9" s="162"/>
      <c r="BA9" s="160"/>
      <c r="BB9" s="160"/>
      <c r="BC9" s="160"/>
      <c r="BD9" s="160"/>
      <c r="BE9" s="160"/>
      <c r="BF9" s="160"/>
      <c r="BG9" s="160"/>
      <c r="BH9" s="160"/>
      <c r="BI9" s="164"/>
      <c r="BJ9" s="164"/>
      <c r="BL9" s="157" t="s">
        <v>87</v>
      </c>
      <c r="BM9" s="157"/>
      <c r="BN9" s="160"/>
      <c r="BO9" s="162"/>
      <c r="BP9" s="162"/>
      <c r="BQ9" s="160"/>
      <c r="BR9" s="160"/>
      <c r="BS9" s="160"/>
      <c r="BT9" s="160"/>
      <c r="BU9" s="160"/>
      <c r="BV9" s="160"/>
      <c r="BW9" s="160"/>
      <c r="BX9" s="160"/>
      <c r="BY9" s="164"/>
      <c r="BZ9" s="164"/>
      <c r="CA9" s="153"/>
    </row>
    <row r="10" spans="1:79" ht="13.5" customHeight="1">
      <c r="A10" s="166" t="s">
        <v>54</v>
      </c>
      <c r="B10" s="464"/>
      <c r="C10" s="572" t="s">
        <v>0</v>
      </c>
      <c r="D10" s="573"/>
      <c r="E10" s="573"/>
      <c r="F10" s="573"/>
      <c r="H10" s="576" t="s">
        <v>3</v>
      </c>
      <c r="I10" s="577"/>
      <c r="J10" s="578" t="s">
        <v>43</v>
      </c>
      <c r="K10" s="579"/>
      <c r="L10" s="578" t="s">
        <v>58</v>
      </c>
      <c r="M10" s="579"/>
      <c r="N10" s="578" t="s">
        <v>45</v>
      </c>
      <c r="O10" s="579"/>
      <c r="P10" s="578" t="s">
        <v>46</v>
      </c>
      <c r="Q10" s="579"/>
      <c r="R10" s="578" t="s">
        <v>44</v>
      </c>
      <c r="S10" s="579"/>
      <c r="T10" s="578" t="s">
        <v>33</v>
      </c>
      <c r="U10" s="579"/>
      <c r="V10" s="578" t="s">
        <v>75</v>
      </c>
      <c r="W10" s="579"/>
      <c r="X10" s="580" t="s">
        <v>68</v>
      </c>
      <c r="Y10" s="151"/>
      <c r="Z10" s="576" t="s">
        <v>3</v>
      </c>
      <c r="AA10" s="577"/>
      <c r="AB10" s="552"/>
      <c r="AC10" s="552"/>
      <c r="AD10" s="571"/>
      <c r="AE10" s="571"/>
      <c r="AF10" s="571"/>
      <c r="AG10" s="578" t="s">
        <v>43</v>
      </c>
      <c r="AH10" s="579"/>
      <c r="AI10" s="578" t="s">
        <v>58</v>
      </c>
      <c r="AJ10" s="579"/>
      <c r="AK10" s="578" t="s">
        <v>45</v>
      </c>
      <c r="AL10" s="579"/>
      <c r="AM10" s="578" t="s">
        <v>46</v>
      </c>
      <c r="AN10" s="579"/>
      <c r="AO10" s="578" t="s">
        <v>44</v>
      </c>
      <c r="AP10" s="579"/>
      <c r="AQ10" s="578" t="s">
        <v>33</v>
      </c>
      <c r="AR10" s="579"/>
      <c r="AS10" s="578" t="s">
        <v>75</v>
      </c>
      <c r="AT10" s="579"/>
      <c r="AU10" s="152"/>
      <c r="AV10" s="576" t="s">
        <v>3</v>
      </c>
      <c r="AW10" s="577"/>
      <c r="AX10" s="583" t="s">
        <v>60</v>
      </c>
      <c r="AY10" s="578" t="s">
        <v>58</v>
      </c>
      <c r="AZ10" s="579"/>
      <c r="BA10" s="578" t="s">
        <v>45</v>
      </c>
      <c r="BB10" s="579"/>
      <c r="BC10" s="578" t="s">
        <v>46</v>
      </c>
      <c r="BD10" s="579"/>
      <c r="BE10" s="578" t="s">
        <v>44</v>
      </c>
      <c r="BF10" s="579"/>
      <c r="BG10" s="578" t="s">
        <v>33</v>
      </c>
      <c r="BH10" s="579"/>
      <c r="BI10" s="578" t="s">
        <v>75</v>
      </c>
      <c r="BJ10" s="579"/>
      <c r="BL10" s="576" t="s">
        <v>3</v>
      </c>
      <c r="BM10" s="577"/>
      <c r="BN10" s="583" t="s">
        <v>60</v>
      </c>
      <c r="BO10" s="578" t="s">
        <v>58</v>
      </c>
      <c r="BP10" s="579"/>
      <c r="BQ10" s="578" t="s">
        <v>45</v>
      </c>
      <c r="BR10" s="579"/>
      <c r="BS10" s="578" t="s">
        <v>46</v>
      </c>
      <c r="BT10" s="579"/>
      <c r="BU10" s="578" t="s">
        <v>44</v>
      </c>
      <c r="BV10" s="579"/>
      <c r="BW10" s="578" t="s">
        <v>33</v>
      </c>
      <c r="BX10" s="579"/>
      <c r="BY10" s="578" t="s">
        <v>75</v>
      </c>
      <c r="BZ10" s="579"/>
      <c r="CA10" s="153"/>
    </row>
    <row r="11" spans="1:79" ht="13.5" customHeight="1">
      <c r="A11" s="168" t="s">
        <v>55</v>
      </c>
      <c r="B11" s="168" t="s">
        <v>133</v>
      </c>
      <c r="C11" s="574"/>
      <c r="D11" s="575"/>
      <c r="E11" s="575"/>
      <c r="F11" s="575"/>
      <c r="H11" s="203" t="s">
        <v>42</v>
      </c>
      <c r="I11" s="169" t="s">
        <v>4</v>
      </c>
      <c r="J11" s="172" t="s">
        <v>42</v>
      </c>
      <c r="K11" s="172" t="s">
        <v>4</v>
      </c>
      <c r="L11" s="172" t="s">
        <v>42</v>
      </c>
      <c r="M11" s="172" t="s">
        <v>4</v>
      </c>
      <c r="N11" s="172" t="s">
        <v>42</v>
      </c>
      <c r="O11" s="172" t="s">
        <v>4</v>
      </c>
      <c r="P11" s="172" t="s">
        <v>42</v>
      </c>
      <c r="Q11" s="172" t="s">
        <v>4</v>
      </c>
      <c r="R11" s="172" t="s">
        <v>42</v>
      </c>
      <c r="S11" s="172" t="s">
        <v>4</v>
      </c>
      <c r="T11" s="172" t="s">
        <v>42</v>
      </c>
      <c r="U11" s="172" t="s">
        <v>4</v>
      </c>
      <c r="V11" s="172" t="s">
        <v>42</v>
      </c>
      <c r="W11" s="172" t="s">
        <v>4</v>
      </c>
      <c r="X11" s="581"/>
      <c r="Y11" s="151"/>
      <c r="Z11" s="169" t="s">
        <v>42</v>
      </c>
      <c r="AA11" s="169" t="s">
        <v>4</v>
      </c>
      <c r="AB11" s="170" t="s">
        <v>32</v>
      </c>
      <c r="AC11" s="171" t="s">
        <v>25</v>
      </c>
      <c r="AD11" s="362" t="s">
        <v>60</v>
      </c>
      <c r="AE11" s="362" t="s">
        <v>72</v>
      </c>
      <c r="AF11" s="171" t="s">
        <v>24</v>
      </c>
      <c r="AG11" s="172" t="s">
        <v>42</v>
      </c>
      <c r="AH11" s="172" t="s">
        <v>4</v>
      </c>
      <c r="AI11" s="172" t="s">
        <v>42</v>
      </c>
      <c r="AJ11" s="172" t="s">
        <v>4</v>
      </c>
      <c r="AK11" s="172" t="s">
        <v>42</v>
      </c>
      <c r="AL11" s="172" t="s">
        <v>4</v>
      </c>
      <c r="AM11" s="172" t="s">
        <v>42</v>
      </c>
      <c r="AN11" s="172" t="s">
        <v>4</v>
      </c>
      <c r="AO11" s="172" t="s">
        <v>42</v>
      </c>
      <c r="AP11" s="172" t="s">
        <v>4</v>
      </c>
      <c r="AQ11" s="172" t="s">
        <v>42</v>
      </c>
      <c r="AR11" s="172" t="s">
        <v>4</v>
      </c>
      <c r="AS11" s="172" t="s">
        <v>42</v>
      </c>
      <c r="AT11" s="172" t="s">
        <v>4</v>
      </c>
      <c r="AU11" s="152"/>
      <c r="AV11" s="363" t="s">
        <v>42</v>
      </c>
      <c r="AW11" s="169" t="s">
        <v>4</v>
      </c>
      <c r="AX11" s="584"/>
      <c r="AY11" s="172" t="s">
        <v>42</v>
      </c>
      <c r="AZ11" s="172" t="s">
        <v>4</v>
      </c>
      <c r="BA11" s="172" t="s">
        <v>42</v>
      </c>
      <c r="BB11" s="172" t="s">
        <v>4</v>
      </c>
      <c r="BC11" s="172" t="s">
        <v>42</v>
      </c>
      <c r="BD11" s="172" t="s">
        <v>4</v>
      </c>
      <c r="BE11" s="172" t="s">
        <v>42</v>
      </c>
      <c r="BF11" s="172" t="s">
        <v>4</v>
      </c>
      <c r="BG11" s="172" t="s">
        <v>42</v>
      </c>
      <c r="BH11" s="172" t="s">
        <v>4</v>
      </c>
      <c r="BI11" s="172" t="s">
        <v>42</v>
      </c>
      <c r="BJ11" s="172" t="s">
        <v>4</v>
      </c>
      <c r="BL11" s="363" t="s">
        <v>42</v>
      </c>
      <c r="BM11" s="169" t="s">
        <v>4</v>
      </c>
      <c r="BN11" s="584"/>
      <c r="BO11" s="172" t="s">
        <v>42</v>
      </c>
      <c r="BP11" s="172" t="s">
        <v>4</v>
      </c>
      <c r="BQ11" s="172" t="s">
        <v>42</v>
      </c>
      <c r="BR11" s="172" t="s">
        <v>4</v>
      </c>
      <c r="BS11" s="172" t="s">
        <v>42</v>
      </c>
      <c r="BT11" s="172" t="s">
        <v>4</v>
      </c>
      <c r="BU11" s="172" t="s">
        <v>42</v>
      </c>
      <c r="BV11" s="172" t="s">
        <v>4</v>
      </c>
      <c r="BW11" s="172" t="s">
        <v>42</v>
      </c>
      <c r="BX11" s="172" t="s">
        <v>4</v>
      </c>
      <c r="BY11" s="172" t="s">
        <v>42</v>
      </c>
      <c r="BZ11" s="172" t="s">
        <v>4</v>
      </c>
      <c r="CA11" s="153"/>
    </row>
    <row r="12" spans="1:79" ht="14.25" customHeight="1">
      <c r="A12" s="173" t="s">
        <v>56</v>
      </c>
      <c r="B12" s="173" t="s">
        <v>132</v>
      </c>
      <c r="C12" s="174" t="s">
        <v>53</v>
      </c>
      <c r="D12" s="174" t="s">
        <v>10</v>
      </c>
      <c r="E12" s="174" t="s">
        <v>39</v>
      </c>
      <c r="F12" s="361" t="s">
        <v>7</v>
      </c>
      <c r="H12" s="203" t="s">
        <v>40</v>
      </c>
      <c r="I12" s="175" t="s">
        <v>41</v>
      </c>
      <c r="J12" s="175" t="s">
        <v>40</v>
      </c>
      <c r="K12" s="175" t="s">
        <v>41</v>
      </c>
      <c r="L12" s="175" t="s">
        <v>40</v>
      </c>
      <c r="M12" s="175" t="s">
        <v>59</v>
      </c>
      <c r="N12" s="175" t="s">
        <v>40</v>
      </c>
      <c r="O12" s="175" t="s">
        <v>41</v>
      </c>
      <c r="P12" s="175" t="s">
        <v>40</v>
      </c>
      <c r="Q12" s="175" t="s">
        <v>41</v>
      </c>
      <c r="R12" s="175" t="s">
        <v>40</v>
      </c>
      <c r="S12" s="175" t="s">
        <v>41</v>
      </c>
      <c r="T12" s="175" t="s">
        <v>40</v>
      </c>
      <c r="U12" s="175" t="s">
        <v>41</v>
      </c>
      <c r="V12" s="175" t="s">
        <v>40</v>
      </c>
      <c r="W12" s="175" t="s">
        <v>41</v>
      </c>
      <c r="X12" s="582"/>
      <c r="Y12" s="151"/>
      <c r="Z12" s="175" t="s">
        <v>40</v>
      </c>
      <c r="AA12" s="175" t="s">
        <v>41</v>
      </c>
      <c r="AB12" s="176" t="s">
        <v>30</v>
      </c>
      <c r="AC12" s="177" t="s">
        <v>60</v>
      </c>
      <c r="AD12" s="177" t="s">
        <v>4</v>
      </c>
      <c r="AE12" s="177" t="s">
        <v>4</v>
      </c>
      <c r="AF12" s="178" t="s">
        <v>31</v>
      </c>
      <c r="AG12" s="175" t="s">
        <v>40</v>
      </c>
      <c r="AH12" s="175" t="s">
        <v>41</v>
      </c>
      <c r="AI12" s="175" t="s">
        <v>40</v>
      </c>
      <c r="AJ12" s="175" t="s">
        <v>59</v>
      </c>
      <c r="AK12" s="175" t="s">
        <v>40</v>
      </c>
      <c r="AL12" s="175" t="s">
        <v>41</v>
      </c>
      <c r="AM12" s="175" t="s">
        <v>40</v>
      </c>
      <c r="AN12" s="175" t="s">
        <v>41</v>
      </c>
      <c r="AO12" s="175" t="s">
        <v>40</v>
      </c>
      <c r="AP12" s="175" t="s">
        <v>41</v>
      </c>
      <c r="AQ12" s="175" t="s">
        <v>40</v>
      </c>
      <c r="AR12" s="175" t="s">
        <v>41</v>
      </c>
      <c r="AS12" s="175" t="s">
        <v>40</v>
      </c>
      <c r="AT12" s="175" t="s">
        <v>41</v>
      </c>
      <c r="AU12" s="152"/>
      <c r="AV12" s="203" t="s">
        <v>40</v>
      </c>
      <c r="AW12" s="175" t="s">
        <v>41</v>
      </c>
      <c r="AX12" s="177" t="s">
        <v>4</v>
      </c>
      <c r="AY12" s="175" t="s">
        <v>40</v>
      </c>
      <c r="AZ12" s="175" t="s">
        <v>59</v>
      </c>
      <c r="BA12" s="175" t="s">
        <v>40</v>
      </c>
      <c r="BB12" s="175" t="s">
        <v>41</v>
      </c>
      <c r="BC12" s="175" t="s">
        <v>40</v>
      </c>
      <c r="BD12" s="175" t="s">
        <v>41</v>
      </c>
      <c r="BE12" s="175" t="s">
        <v>40</v>
      </c>
      <c r="BF12" s="175" t="s">
        <v>41</v>
      </c>
      <c r="BG12" s="175" t="s">
        <v>40</v>
      </c>
      <c r="BH12" s="175" t="s">
        <v>41</v>
      </c>
      <c r="BI12" s="175" t="s">
        <v>40</v>
      </c>
      <c r="BJ12" s="175" t="s">
        <v>41</v>
      </c>
      <c r="BL12" s="203" t="s">
        <v>40</v>
      </c>
      <c r="BM12" s="175" t="s">
        <v>41</v>
      </c>
      <c r="BN12" s="177" t="s">
        <v>4</v>
      </c>
      <c r="BO12" s="175" t="s">
        <v>40</v>
      </c>
      <c r="BP12" s="175" t="s">
        <v>59</v>
      </c>
      <c r="BQ12" s="175" t="s">
        <v>40</v>
      </c>
      <c r="BR12" s="175" t="s">
        <v>41</v>
      </c>
      <c r="BS12" s="175" t="s">
        <v>40</v>
      </c>
      <c r="BT12" s="175" t="s">
        <v>41</v>
      </c>
      <c r="BU12" s="175" t="s">
        <v>40</v>
      </c>
      <c r="BV12" s="175" t="s">
        <v>41</v>
      </c>
      <c r="BW12" s="175" t="s">
        <v>40</v>
      </c>
      <c r="BX12" s="175" t="s">
        <v>41</v>
      </c>
      <c r="BY12" s="175" t="s">
        <v>40</v>
      </c>
      <c r="BZ12" s="175" t="s">
        <v>41</v>
      </c>
      <c r="CA12" s="153"/>
    </row>
    <row r="13" spans="1:79" s="232" customFormat="1">
      <c r="A13" s="233">
        <v>1</v>
      </c>
      <c r="B13" s="233">
        <v>2</v>
      </c>
      <c r="C13" s="233">
        <v>3</v>
      </c>
      <c r="D13" s="233">
        <v>4</v>
      </c>
      <c r="E13" s="233">
        <v>5</v>
      </c>
      <c r="F13" s="233">
        <v>6</v>
      </c>
      <c r="G13" s="233">
        <v>7</v>
      </c>
      <c r="H13" s="233">
        <v>8</v>
      </c>
      <c r="I13" s="233">
        <v>9</v>
      </c>
      <c r="J13" s="233">
        <v>10</v>
      </c>
      <c r="K13" s="233">
        <v>11</v>
      </c>
      <c r="L13" s="233">
        <v>12</v>
      </c>
      <c r="M13" s="233">
        <v>13</v>
      </c>
      <c r="N13" s="233">
        <v>14</v>
      </c>
      <c r="O13" s="233">
        <v>15</v>
      </c>
      <c r="P13" s="233">
        <v>16</v>
      </c>
      <c r="Q13" s="233">
        <v>17</v>
      </c>
      <c r="R13" s="233">
        <v>18</v>
      </c>
      <c r="S13" s="233">
        <v>19</v>
      </c>
      <c r="T13" s="233">
        <v>20</v>
      </c>
      <c r="U13" s="233">
        <v>21</v>
      </c>
      <c r="V13" s="233">
        <v>22</v>
      </c>
      <c r="W13" s="233">
        <v>23</v>
      </c>
      <c r="X13" s="233">
        <v>24</v>
      </c>
      <c r="Y13" s="233">
        <v>25</v>
      </c>
      <c r="Z13" s="233">
        <v>26</v>
      </c>
      <c r="AA13" s="233">
        <v>27</v>
      </c>
      <c r="AB13" s="233">
        <v>28</v>
      </c>
      <c r="AC13" s="233">
        <v>29</v>
      </c>
      <c r="AD13" s="233">
        <v>30</v>
      </c>
      <c r="AE13" s="233">
        <v>31</v>
      </c>
      <c r="AF13" s="233">
        <v>32</v>
      </c>
      <c r="AG13" s="233">
        <v>33</v>
      </c>
      <c r="AH13" s="233">
        <v>34</v>
      </c>
      <c r="AI13" s="233">
        <v>35</v>
      </c>
      <c r="AJ13" s="233">
        <v>36</v>
      </c>
      <c r="AK13" s="233">
        <v>37</v>
      </c>
      <c r="AL13" s="233">
        <v>38</v>
      </c>
      <c r="AM13" s="233">
        <v>39</v>
      </c>
      <c r="AN13" s="233">
        <v>40</v>
      </c>
      <c r="AO13" s="233">
        <v>41</v>
      </c>
      <c r="AP13" s="233">
        <v>42</v>
      </c>
      <c r="AQ13" s="233">
        <v>43</v>
      </c>
      <c r="AR13" s="233">
        <v>44</v>
      </c>
      <c r="AS13" s="233">
        <v>45</v>
      </c>
      <c r="AT13" s="233">
        <v>46</v>
      </c>
      <c r="AU13" s="233">
        <v>47</v>
      </c>
      <c r="AV13" s="233">
        <v>48</v>
      </c>
      <c r="AW13" s="233">
        <v>49</v>
      </c>
      <c r="AX13" s="233">
        <v>50</v>
      </c>
      <c r="AY13" s="233">
        <v>51</v>
      </c>
      <c r="AZ13" s="233">
        <v>52</v>
      </c>
      <c r="BA13" s="233">
        <v>53</v>
      </c>
      <c r="BB13" s="233">
        <v>54</v>
      </c>
      <c r="BC13" s="233">
        <v>55</v>
      </c>
      <c r="BD13" s="233">
        <v>56</v>
      </c>
      <c r="BE13" s="233">
        <v>57</v>
      </c>
      <c r="BF13" s="233">
        <v>58</v>
      </c>
      <c r="BG13" s="233">
        <v>59</v>
      </c>
      <c r="BH13" s="233">
        <v>60</v>
      </c>
      <c r="BI13" s="233">
        <v>61</v>
      </c>
      <c r="BJ13" s="233">
        <v>62</v>
      </c>
      <c r="BK13" s="233">
        <v>63</v>
      </c>
      <c r="BL13" s="233">
        <v>64</v>
      </c>
      <c r="BM13" s="233">
        <v>65</v>
      </c>
      <c r="BN13" s="233">
        <v>66</v>
      </c>
      <c r="BO13" s="233">
        <v>67</v>
      </c>
      <c r="BP13" s="233">
        <v>68</v>
      </c>
      <c r="BQ13" s="233">
        <v>69</v>
      </c>
      <c r="BR13" s="233">
        <v>70</v>
      </c>
      <c r="BS13" s="233">
        <v>71</v>
      </c>
      <c r="BT13" s="233">
        <v>72</v>
      </c>
      <c r="BU13" s="233">
        <v>73</v>
      </c>
      <c r="BV13" s="233">
        <v>74</v>
      </c>
      <c r="BW13" s="233">
        <v>75</v>
      </c>
      <c r="BX13" s="233">
        <v>76</v>
      </c>
      <c r="BY13" s="233">
        <v>77</v>
      </c>
      <c r="BZ13" s="233">
        <v>78</v>
      </c>
      <c r="CA13" s="233">
        <v>79</v>
      </c>
    </row>
    <row r="14" spans="1:79" s="232" customFormat="1">
      <c r="A14" s="364"/>
      <c r="B14" s="364"/>
      <c r="C14" s="364"/>
      <c r="D14" s="364"/>
      <c r="E14" s="364"/>
      <c r="F14" s="365"/>
      <c r="G14" s="366"/>
      <c r="H14" s="209"/>
      <c r="I14" s="209"/>
      <c r="J14" s="365"/>
      <c r="K14" s="209"/>
      <c r="L14" s="209"/>
      <c r="M14" s="365"/>
      <c r="N14" s="209"/>
      <c r="O14" s="209"/>
      <c r="P14" s="365"/>
      <c r="Q14" s="209"/>
      <c r="R14" s="209"/>
      <c r="S14" s="365"/>
      <c r="T14" s="209"/>
      <c r="U14" s="209"/>
      <c r="V14" s="365"/>
      <c r="W14" s="209"/>
      <c r="X14" s="209"/>
      <c r="Y14" s="365"/>
      <c r="Z14" s="209"/>
      <c r="AA14" s="209"/>
      <c r="AB14" s="209"/>
      <c r="AC14" s="209"/>
      <c r="AD14" s="209"/>
      <c r="AE14" s="365"/>
      <c r="AF14" s="209"/>
      <c r="AG14" s="209"/>
      <c r="AH14" s="365"/>
      <c r="AI14" s="209"/>
      <c r="AJ14" s="209"/>
      <c r="AK14" s="365"/>
      <c r="AL14" s="209"/>
      <c r="AM14" s="209"/>
      <c r="AN14" s="365"/>
      <c r="AO14" s="209"/>
      <c r="AP14" s="209"/>
      <c r="AQ14" s="365"/>
      <c r="AR14" s="209"/>
      <c r="AS14" s="209"/>
      <c r="AT14" s="365"/>
      <c r="AU14" s="209"/>
      <c r="AV14" s="209"/>
      <c r="AW14" s="365"/>
      <c r="AX14" s="209"/>
      <c r="AY14" s="209"/>
      <c r="AZ14" s="365"/>
      <c r="BA14" s="209"/>
      <c r="BB14" s="209"/>
      <c r="BC14" s="365"/>
      <c r="BD14" s="209"/>
      <c r="BE14" s="209"/>
      <c r="BF14" s="365"/>
      <c r="BG14" s="209"/>
      <c r="BH14" s="209"/>
      <c r="BI14" s="365"/>
      <c r="BJ14" s="209"/>
      <c r="BK14" s="209"/>
      <c r="BL14" s="365"/>
      <c r="BM14" s="209"/>
      <c r="BN14" s="209"/>
      <c r="BO14" s="365"/>
      <c r="BP14" s="209"/>
      <c r="BQ14" s="209"/>
      <c r="BR14" s="365"/>
      <c r="BS14" s="209"/>
      <c r="BT14" s="209"/>
      <c r="BU14" s="365"/>
      <c r="BV14" s="209"/>
      <c r="BW14" s="209"/>
      <c r="BX14" s="365"/>
      <c r="BY14" s="209"/>
      <c r="BZ14" s="209"/>
      <c r="CA14" s="365"/>
    </row>
    <row r="15" spans="1:79" s="301" customFormat="1" thickBot="1">
      <c r="C15" s="367"/>
      <c r="D15" s="367"/>
      <c r="E15" s="367"/>
    </row>
    <row r="16" spans="1:79" s="301" customFormat="1" ht="22.5" customHeight="1" thickTop="1" thickBot="1">
      <c r="A16" s="585" t="s">
        <v>115</v>
      </c>
      <c r="B16" s="585"/>
      <c r="C16" s="585"/>
      <c r="D16" s="585"/>
      <c r="E16" s="585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585"/>
      <c r="R16" s="585"/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5"/>
      <c r="AT16" s="585"/>
      <c r="AU16" s="585"/>
      <c r="AV16" s="585"/>
      <c r="AW16" s="585"/>
      <c r="AX16" s="585"/>
      <c r="AY16" s="585"/>
      <c r="AZ16" s="585"/>
      <c r="BA16" s="585"/>
      <c r="BB16" s="585"/>
      <c r="BC16" s="585"/>
      <c r="BD16" s="585"/>
      <c r="BE16" s="585"/>
      <c r="BF16" s="585"/>
      <c r="BG16" s="585"/>
      <c r="BH16" s="585"/>
      <c r="BI16" s="585"/>
      <c r="BJ16" s="585"/>
      <c r="BK16" s="585"/>
      <c r="BL16" s="585"/>
      <c r="BM16" s="585"/>
      <c r="BN16" s="585"/>
      <c r="BO16" s="585"/>
      <c r="BP16" s="585"/>
      <c r="BQ16" s="585"/>
      <c r="BR16" s="585"/>
      <c r="BS16" s="585"/>
      <c r="BT16" s="585"/>
      <c r="BU16" s="585"/>
      <c r="BV16" s="585"/>
      <c r="BW16" s="585"/>
      <c r="BX16" s="585"/>
      <c r="BY16" s="585"/>
      <c r="BZ16" s="585"/>
      <c r="CA16" s="585"/>
    </row>
    <row r="17" spans="1:79" s="301" customFormat="1" thickTop="1">
      <c r="C17" s="367"/>
      <c r="D17" s="367"/>
      <c r="E17" s="367"/>
    </row>
    <row r="18" spans="1:79" s="179" customFormat="1" ht="14.1" customHeight="1">
      <c r="A18" s="377" t="s">
        <v>120</v>
      </c>
      <c r="B18" s="377" t="str">
        <f ca="1">MID(CELL("filename",'Template AV'!$A$1),FIND("]",CELL("filename",'Template AV'!$A$1))+1,255)</f>
        <v>Template AV</v>
      </c>
      <c r="C18" s="377" t="str">
        <f>'Template AV'!$E$7</f>
        <v>RoomNum</v>
      </c>
      <c r="D18" s="378" t="str">
        <f>'Template AV'!$E$8</f>
        <v>RoomType</v>
      </c>
      <c r="E18" s="379" t="str">
        <f>'Template AV'!$E$9</f>
        <v>RoomName</v>
      </c>
      <c r="F18" s="380">
        <v>1</v>
      </c>
      <c r="G18" s="383"/>
      <c r="H18" s="181" t="e">
        <f>Z18+AV18+BL18</f>
        <v>#REF!</v>
      </c>
      <c r="I18" s="181" t="e">
        <f>$F18*H18</f>
        <v>#REF!</v>
      </c>
      <c r="J18" s="221" t="e">
        <f>AG18+AX18+BN18</f>
        <v>#REF!</v>
      </c>
      <c r="K18" s="221" t="e">
        <f>$F18*J18</f>
        <v>#REF!</v>
      </c>
      <c r="L18" s="240" t="e">
        <f>AI18+AY18+BO18</f>
        <v>#REF!</v>
      </c>
      <c r="M18" s="240" t="e">
        <f>$F18*L18</f>
        <v>#REF!</v>
      </c>
      <c r="N18" s="182" t="e">
        <f>AK18+BA18+BQ18</f>
        <v>#REF!</v>
      </c>
      <c r="O18" s="182" t="e">
        <f>$F18*N18</f>
        <v>#REF!</v>
      </c>
      <c r="P18" s="182" t="e">
        <f>AM18+BC18+BS18</f>
        <v>#REF!</v>
      </c>
      <c r="Q18" s="182" t="e">
        <f>$F18*P18</f>
        <v>#REF!</v>
      </c>
      <c r="R18" s="220" t="e">
        <f>AO18+BE18+BU18</f>
        <v>#REF!</v>
      </c>
      <c r="S18" s="220" t="e">
        <f>$F18*R18</f>
        <v>#REF!</v>
      </c>
      <c r="T18" s="182" t="e">
        <f>AQ18+BG18+BW18</f>
        <v>#REF!</v>
      </c>
      <c r="U18" s="182" t="e">
        <f>$F18*T18</f>
        <v>#REF!</v>
      </c>
      <c r="V18" s="183" t="e">
        <f>AS18+BI18+BY18</f>
        <v>#REF!</v>
      </c>
      <c r="W18" s="183" t="e">
        <f>$F18*V18</f>
        <v>#REF!</v>
      </c>
      <c r="X18" s="381" t="e">
        <f>'Template AV'!$K$126+'Template AV'!$K$186+'Template AV'!$K$246-V18</f>
        <v>#REF!</v>
      </c>
      <c r="Y18" s="384"/>
      <c r="Z18" s="181" t="e">
        <f>'Template AV'!$J$112</f>
        <v>#REF!</v>
      </c>
      <c r="AA18" s="181" t="e">
        <f>$F18*Z18</f>
        <v>#REF!</v>
      </c>
      <c r="AB18" s="182">
        <v>0</v>
      </c>
      <c r="AC18" s="182">
        <v>0</v>
      </c>
      <c r="AD18" s="182" t="e">
        <f>'Template AV'!$J$114</f>
        <v>#REF!</v>
      </c>
      <c r="AE18" s="182" t="e">
        <f>'Template AV'!$J$115</f>
        <v>#REF!</v>
      </c>
      <c r="AF18" s="182" t="e">
        <f>'Template AV'!$J$116</f>
        <v>#REF!</v>
      </c>
      <c r="AG18" s="221" t="e">
        <f>SUM(AD18:AF18)</f>
        <v>#REF!</v>
      </c>
      <c r="AH18" s="221" t="e">
        <f>$F18*AG18</f>
        <v>#REF!</v>
      </c>
      <c r="AI18" s="240" t="e">
        <f>Z18+AG18</f>
        <v>#REF!</v>
      </c>
      <c r="AJ18" s="240" t="e">
        <f>$F18*AI18</f>
        <v>#REF!</v>
      </c>
      <c r="AK18" s="182" t="e">
        <f>'Template AV'!$J$121</f>
        <v>#REF!</v>
      </c>
      <c r="AL18" s="182" t="e">
        <f>$F18*AK18</f>
        <v>#REF!</v>
      </c>
      <c r="AM18" s="182" t="e">
        <f>'Template AV'!$J$122</f>
        <v>#REF!</v>
      </c>
      <c r="AN18" s="182" t="e">
        <f>$F18*AM18</f>
        <v>#REF!</v>
      </c>
      <c r="AO18" s="220" t="e">
        <f>AI18+AK18+AM18</f>
        <v>#REF!</v>
      </c>
      <c r="AP18" s="220" t="e">
        <f>$F18*AO18</f>
        <v>#REF!</v>
      </c>
      <c r="AQ18" s="184" t="e">
        <f>'Template AV'!$J$123</f>
        <v>#REF!</v>
      </c>
      <c r="AR18" s="184" t="e">
        <f>$F18*AQ18</f>
        <v>#REF!</v>
      </c>
      <c r="AS18" s="183" t="e">
        <f>AO18+AQ18</f>
        <v>#REF!</v>
      </c>
      <c r="AT18" s="183" t="e">
        <f>$F18*AS18</f>
        <v>#REF!</v>
      </c>
      <c r="AU18" s="385"/>
      <c r="AV18" s="181" t="e">
        <f>'Template AV'!$K$174</f>
        <v>#REF!</v>
      </c>
      <c r="AW18" s="181" t="e">
        <f>$F18*AV18</f>
        <v>#REF!</v>
      </c>
      <c r="AX18" s="221" t="e">
        <f>'Template AV'!$K$177</f>
        <v>#REF!</v>
      </c>
      <c r="AY18" s="240" t="e">
        <f>AV18+AX18</f>
        <v>#REF!</v>
      </c>
      <c r="AZ18" s="240" t="e">
        <f>$F18*AY18</f>
        <v>#REF!</v>
      </c>
      <c r="BA18" s="182" t="e">
        <f>'Template AV'!$J$181</f>
        <v>#REF!</v>
      </c>
      <c r="BB18" s="182" t="e">
        <f>$F18*BA18</f>
        <v>#REF!</v>
      </c>
      <c r="BC18" s="182" t="e">
        <f>'Template AV'!$J$182</f>
        <v>#REF!</v>
      </c>
      <c r="BD18" s="182" t="e">
        <f>$F18*BC18</f>
        <v>#REF!</v>
      </c>
      <c r="BE18" s="220" t="e">
        <f>AY18+BA18+BC18</f>
        <v>#REF!</v>
      </c>
      <c r="BF18" s="220" t="e">
        <f>$F18*BE18</f>
        <v>#REF!</v>
      </c>
      <c r="BG18" s="182" t="e">
        <f>'Template AV'!$J$183</f>
        <v>#REF!</v>
      </c>
      <c r="BH18" s="182" t="e">
        <f>$F18*BG18</f>
        <v>#REF!</v>
      </c>
      <c r="BI18" s="183" t="e">
        <f>AY18+BA18+BC18+BG18</f>
        <v>#REF!</v>
      </c>
      <c r="BJ18" s="183" t="e">
        <f>$F18*BI18</f>
        <v>#REF!</v>
      </c>
      <c r="BK18" s="386"/>
      <c r="BL18" s="181" t="e">
        <f>'Template AV'!$K$234</f>
        <v>#REF!</v>
      </c>
      <c r="BM18" s="181" t="e">
        <f>$F18*BL18</f>
        <v>#REF!</v>
      </c>
      <c r="BN18" s="221" t="e">
        <f>'Template AV'!$K$237</f>
        <v>#REF!</v>
      </c>
      <c r="BO18" s="240" t="e">
        <f>BL18+BN18</f>
        <v>#REF!</v>
      </c>
      <c r="BP18" s="240" t="e">
        <f>$F18*BO18</f>
        <v>#REF!</v>
      </c>
      <c r="BQ18" s="182" t="e">
        <f>'Template AV'!$J$241</f>
        <v>#REF!</v>
      </c>
      <c r="BR18" s="182" t="e">
        <f>$F18*BQ18</f>
        <v>#REF!</v>
      </c>
      <c r="BS18" s="182" t="e">
        <f>'Template AV'!$J$242</f>
        <v>#REF!</v>
      </c>
      <c r="BT18" s="182" t="e">
        <f>$F18*BS18</f>
        <v>#REF!</v>
      </c>
      <c r="BU18" s="220" t="e">
        <f>BO18+BQ18+BS18</f>
        <v>#REF!</v>
      </c>
      <c r="BV18" s="220" t="e">
        <f>$F18*BU18</f>
        <v>#REF!</v>
      </c>
      <c r="BW18" s="182" t="e">
        <f>'Template AV'!$J$243</f>
        <v>#REF!</v>
      </c>
      <c r="BX18" s="182" t="e">
        <f>$F18*BW18</f>
        <v>#REF!</v>
      </c>
      <c r="BY18" s="183" t="e">
        <f>BO18+BQ18+BS18+BW18</f>
        <v>#REF!</v>
      </c>
      <c r="BZ18" s="183" t="e">
        <f>$F18*BY18</f>
        <v>#REF!</v>
      </c>
      <c r="CA18" s="387"/>
    </row>
    <row r="19" spans="1:79" s="301" customFormat="1" ht="12.75">
      <c r="C19" s="367"/>
      <c r="D19" s="367"/>
      <c r="E19" s="367"/>
    </row>
    <row r="20" spans="1:79" s="301" customFormat="1" thickBot="1">
      <c r="C20" s="367"/>
      <c r="D20" s="367"/>
      <c r="E20" s="367"/>
    </row>
    <row r="21" spans="1:79" s="301" customFormat="1" ht="22.5" customHeight="1" thickTop="1" thickBot="1">
      <c r="A21" s="585" t="s">
        <v>124</v>
      </c>
      <c r="B21" s="585"/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585"/>
      <c r="AR21" s="585"/>
      <c r="AS21" s="585"/>
      <c r="AT21" s="585"/>
      <c r="AU21" s="585"/>
      <c r="AV21" s="585"/>
      <c r="AW21" s="585"/>
      <c r="AX21" s="585"/>
      <c r="AY21" s="585"/>
      <c r="AZ21" s="585"/>
      <c r="BA21" s="585"/>
      <c r="BB21" s="585"/>
      <c r="BC21" s="585"/>
      <c r="BD21" s="585"/>
      <c r="BE21" s="585"/>
      <c r="BF21" s="585"/>
      <c r="BG21" s="585"/>
      <c r="BH21" s="585"/>
      <c r="BI21" s="585"/>
      <c r="BJ21" s="585"/>
      <c r="BK21" s="585"/>
      <c r="BL21" s="585"/>
      <c r="BM21" s="585"/>
      <c r="BN21" s="585"/>
      <c r="BO21" s="585"/>
      <c r="BP21" s="585"/>
      <c r="BQ21" s="585"/>
      <c r="BR21" s="585"/>
      <c r="BS21" s="585"/>
      <c r="BT21" s="585"/>
      <c r="BU21" s="585"/>
      <c r="BV21" s="585"/>
      <c r="BW21" s="585"/>
      <c r="BX21" s="585"/>
      <c r="BY21" s="585"/>
      <c r="BZ21" s="585"/>
      <c r="CA21" s="585"/>
    </row>
    <row r="22" spans="1:79" s="301" customFormat="1" thickTop="1">
      <c r="C22" s="367"/>
      <c r="D22" s="367"/>
      <c r="E22" s="367"/>
    </row>
    <row r="23" spans="1:79" s="179" customFormat="1" ht="6" customHeight="1">
      <c r="A23" s="375"/>
      <c r="B23" s="467"/>
      <c r="C23" s="376"/>
      <c r="D23" s="382"/>
      <c r="E23" s="376"/>
      <c r="F23" s="376"/>
      <c r="G23" s="234"/>
      <c r="H23" s="376"/>
      <c r="I23" s="376" t="s">
        <v>2</v>
      </c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151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 t="s">
        <v>2</v>
      </c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204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68"/>
    </row>
    <row r="24" spans="1:79" s="374" customFormat="1" ht="14.1" customHeight="1">
      <c r="A24" s="369"/>
      <c r="B24" s="369"/>
      <c r="C24" s="369"/>
      <c r="D24" s="370"/>
      <c r="E24" s="371"/>
      <c r="F24" s="372"/>
      <c r="G24" s="180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373"/>
      <c r="Y24" s="151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204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368"/>
    </row>
    <row r="25" spans="1:79" s="301" customFormat="1" thickBot="1">
      <c r="C25" s="367"/>
      <c r="D25" s="367"/>
      <c r="E25" s="367"/>
    </row>
    <row r="26" spans="1:79" s="301" customFormat="1" ht="22.5" customHeight="1" thickTop="1" thickBot="1">
      <c r="A26" s="585" t="s">
        <v>116</v>
      </c>
      <c r="B26" s="585"/>
      <c r="C26" s="585"/>
      <c r="D26" s="585"/>
      <c r="E26" s="585"/>
      <c r="F26" s="585"/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  <c r="U26" s="585"/>
      <c r="V26" s="585"/>
      <c r="W26" s="585"/>
      <c r="X26" s="585"/>
      <c r="Y26" s="585"/>
      <c r="Z26" s="585"/>
      <c r="AA26" s="585"/>
      <c r="AB26" s="585"/>
      <c r="AC26" s="585"/>
      <c r="AD26" s="585"/>
      <c r="AE26" s="585"/>
      <c r="AF26" s="585"/>
      <c r="AG26" s="585"/>
      <c r="AH26" s="585"/>
      <c r="AI26" s="585"/>
      <c r="AJ26" s="585"/>
      <c r="AK26" s="585"/>
      <c r="AL26" s="585"/>
      <c r="AM26" s="585"/>
      <c r="AN26" s="585"/>
      <c r="AO26" s="585"/>
      <c r="AP26" s="585"/>
      <c r="AQ26" s="585"/>
      <c r="AR26" s="585"/>
      <c r="AS26" s="585"/>
      <c r="AT26" s="585"/>
      <c r="AU26" s="585"/>
      <c r="AV26" s="585"/>
      <c r="AW26" s="585"/>
      <c r="AX26" s="585"/>
      <c r="AY26" s="585"/>
      <c r="AZ26" s="585"/>
      <c r="BA26" s="585"/>
      <c r="BB26" s="585"/>
      <c r="BC26" s="585"/>
      <c r="BD26" s="585"/>
      <c r="BE26" s="585"/>
      <c r="BF26" s="585"/>
      <c r="BG26" s="585"/>
      <c r="BH26" s="585"/>
      <c r="BI26" s="585"/>
      <c r="BJ26" s="585"/>
      <c r="BK26" s="585"/>
      <c r="BL26" s="585"/>
      <c r="BM26" s="585"/>
      <c r="BN26" s="585"/>
      <c r="BO26" s="585"/>
      <c r="BP26" s="585"/>
      <c r="BQ26" s="585"/>
      <c r="BR26" s="585"/>
      <c r="BS26" s="585"/>
      <c r="BT26" s="585"/>
      <c r="BU26" s="585"/>
      <c r="BV26" s="585"/>
      <c r="BW26" s="585"/>
      <c r="BX26" s="585"/>
      <c r="BY26" s="585"/>
      <c r="BZ26" s="585"/>
      <c r="CA26" s="585"/>
    </row>
    <row r="27" spans="1:79" s="301" customFormat="1" thickTop="1">
      <c r="C27" s="367"/>
      <c r="D27" s="367"/>
      <c r="E27" s="367"/>
    </row>
    <row r="28" spans="1:79" s="179" customFormat="1" ht="14.1" customHeight="1">
      <c r="A28" s="236" t="s">
        <v>126</v>
      </c>
      <c r="B28" s="236" t="str">
        <f ca="1">MID(CELL("filename",'Template IT_NO'!$A$1),FIND("]",CELL("filename",'Template IT_NO'!$A$1))+1,255)</f>
        <v>Template IT_NO</v>
      </c>
      <c r="C28" s="236" t="str">
        <f>'Template IT_NO'!$E$8</f>
        <v>RoomNum</v>
      </c>
      <c r="D28" s="468" t="str">
        <f>'Template IT_NO'!$E$9</f>
        <v>RoomType</v>
      </c>
      <c r="E28" s="469" t="str">
        <f>'Template IT_NO'!$E$10</f>
        <v>RoomName</v>
      </c>
      <c r="F28" s="230">
        <v>1</v>
      </c>
      <c r="G28" s="187"/>
      <c r="H28" s="181" t="e">
        <f>AV28</f>
        <v>#REF!</v>
      </c>
      <c r="I28" s="181" t="e">
        <f>$F28*H28</f>
        <v>#REF!</v>
      </c>
      <c r="J28" s="221" t="e">
        <f>AX28</f>
        <v>#REF!</v>
      </c>
      <c r="K28" s="221" t="e">
        <f>$F28*J28</f>
        <v>#REF!</v>
      </c>
      <c r="L28" s="240" t="e">
        <f>AY28</f>
        <v>#REF!</v>
      </c>
      <c r="M28" s="240" t="e">
        <f>$F28*L28</f>
        <v>#REF!</v>
      </c>
      <c r="N28" s="182" t="e">
        <f>BA28</f>
        <v>#REF!</v>
      </c>
      <c r="O28" s="182" t="e">
        <f>$F28*N28</f>
        <v>#REF!</v>
      </c>
      <c r="P28" s="182" t="e">
        <f>BC28</f>
        <v>#REF!</v>
      </c>
      <c r="Q28" s="182" t="e">
        <f>$F28*P28</f>
        <v>#REF!</v>
      </c>
      <c r="R28" s="220" t="e">
        <f>BE28</f>
        <v>#REF!</v>
      </c>
      <c r="S28" s="220" t="e">
        <f>$F28*R28</f>
        <v>#REF!</v>
      </c>
      <c r="T28" s="182" t="e">
        <f>BG28</f>
        <v>#REF!</v>
      </c>
      <c r="U28" s="182" t="e">
        <f>$F28*T28</f>
        <v>#REF!</v>
      </c>
      <c r="V28" s="183" t="e">
        <f>BI28</f>
        <v>#REF!</v>
      </c>
      <c r="W28" s="183" t="e">
        <f>$F28*V28</f>
        <v>#REF!</v>
      </c>
      <c r="X28" s="381" t="e">
        <f>'Template IT_NO'!$P$65-V28</f>
        <v>#REF!</v>
      </c>
      <c r="Y28" s="151"/>
      <c r="Z28" s="376"/>
      <c r="AA28" s="376"/>
      <c r="AB28" s="376"/>
      <c r="AC28" s="376"/>
      <c r="AD28" s="376"/>
      <c r="AE28" s="376"/>
      <c r="AF28" s="376"/>
      <c r="AG28" s="376"/>
      <c r="AH28" s="376"/>
      <c r="AI28" s="376"/>
      <c r="AJ28" s="376" t="s">
        <v>2</v>
      </c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204"/>
      <c r="AV28" s="181" t="e">
        <f>'Template IT_NO'!$P$53</f>
        <v>#REF!</v>
      </c>
      <c r="AW28" s="181" t="e">
        <f>$F28*AV28</f>
        <v>#REF!</v>
      </c>
      <c r="AX28" s="221" t="e">
        <f>'Template IT_NO'!$P$56</f>
        <v>#REF!</v>
      </c>
      <c r="AY28" s="240" t="e">
        <f>AV28+AX28</f>
        <v>#REF!</v>
      </c>
      <c r="AZ28" s="240" t="e">
        <f>$F28*AY28</f>
        <v>#REF!</v>
      </c>
      <c r="BA28" s="182" t="e">
        <f>'Template IT_NO'!$O$60</f>
        <v>#REF!</v>
      </c>
      <c r="BB28" s="182" t="e">
        <f>$F28*BA28</f>
        <v>#REF!</v>
      </c>
      <c r="BC28" s="182" t="e">
        <f>'Template IT_NO'!$O$61</f>
        <v>#REF!</v>
      </c>
      <c r="BD28" s="182" t="e">
        <f>$F28*BC28</f>
        <v>#REF!</v>
      </c>
      <c r="BE28" s="220" t="e">
        <f>AY28+BA28+BC28</f>
        <v>#REF!</v>
      </c>
      <c r="BF28" s="220" t="e">
        <f>$F28*BE28</f>
        <v>#REF!</v>
      </c>
      <c r="BG28" s="182" t="e">
        <f>'Template IT_NO'!$O$62</f>
        <v>#REF!</v>
      </c>
      <c r="BH28" s="182" t="e">
        <f>$F28*BG28</f>
        <v>#REF!</v>
      </c>
      <c r="BI28" s="183" t="e">
        <f>AY28+BA28+BC28+BG28</f>
        <v>#REF!</v>
      </c>
      <c r="BJ28" s="183" t="e">
        <f>$F28*BI28</f>
        <v>#REF!</v>
      </c>
      <c r="BL28" s="376"/>
      <c r="BM28" s="376"/>
      <c r="BN28" s="376"/>
      <c r="BO28" s="376"/>
      <c r="BP28" s="376"/>
      <c r="BQ28" s="376"/>
      <c r="BR28" s="376"/>
      <c r="BS28" s="376"/>
      <c r="BT28" s="376"/>
      <c r="BU28" s="376"/>
      <c r="BV28" s="376"/>
      <c r="BW28" s="376"/>
      <c r="BX28" s="376"/>
      <c r="BY28" s="376"/>
      <c r="BZ28" s="376"/>
      <c r="CA28" s="153"/>
    </row>
    <row r="29" spans="1:79" s="179" customFormat="1" ht="14.1" customHeight="1">
      <c r="A29" s="236" t="s">
        <v>126</v>
      </c>
      <c r="B29" s="236" t="str">
        <f ca="1">MID(CELL("filename",'Template IT_NE'!$A$1),FIND("]",CELL("filename",'Template IT_NE'!$A$1))+1,255)</f>
        <v>Template IT_NE</v>
      </c>
      <c r="C29" s="236" t="str">
        <f>'Template IT_NE'!$E$8</f>
        <v>RoomNum</v>
      </c>
      <c r="D29" s="468" t="str">
        <f>'Template IT_NE'!$E$9</f>
        <v>RoomType</v>
      </c>
      <c r="E29" s="469" t="str">
        <f>'Template IT_NE'!$E$10</f>
        <v>RoomName</v>
      </c>
      <c r="F29" s="230">
        <v>1</v>
      </c>
      <c r="G29" s="187"/>
      <c r="H29" s="181" t="e">
        <f>Z29</f>
        <v>#REF!</v>
      </c>
      <c r="I29" s="181" t="e">
        <f t="shared" ref="I29:I31" si="0">F29*H29</f>
        <v>#REF!</v>
      </c>
      <c r="J29" s="221" t="e">
        <f>AG29</f>
        <v>#REF!</v>
      </c>
      <c r="K29" s="221" t="e">
        <f t="shared" ref="K29:K31" si="1">$F29*J29</f>
        <v>#REF!</v>
      </c>
      <c r="L29" s="240" t="e">
        <f>AI29</f>
        <v>#REF!</v>
      </c>
      <c r="M29" s="240" t="e">
        <f t="shared" ref="M29:M31" si="2">$F29*L29</f>
        <v>#REF!</v>
      </c>
      <c r="N29" s="182" t="e">
        <f>AK29</f>
        <v>#REF!</v>
      </c>
      <c r="O29" s="182" t="e">
        <f t="shared" ref="O29:O31" si="3">$F29*N29</f>
        <v>#REF!</v>
      </c>
      <c r="P29" s="182" t="e">
        <f>AM29</f>
        <v>#REF!</v>
      </c>
      <c r="Q29" s="182" t="e">
        <f t="shared" ref="Q29:Q31" si="4">$F29*P29</f>
        <v>#REF!</v>
      </c>
      <c r="R29" s="220" t="e">
        <f>AO29</f>
        <v>#REF!</v>
      </c>
      <c r="S29" s="220" t="e">
        <f t="shared" ref="S29:S31" si="5">$F29*R29</f>
        <v>#REF!</v>
      </c>
      <c r="T29" s="182" t="e">
        <f>AQ29</f>
        <v>#REF!</v>
      </c>
      <c r="U29" s="182" t="e">
        <f t="shared" ref="U29:U31" si="6">$F29*T29</f>
        <v>#REF!</v>
      </c>
      <c r="V29" s="183" t="e">
        <f>AS29</f>
        <v>#REF!</v>
      </c>
      <c r="W29" s="183" t="e">
        <f t="shared" ref="W29:W31" si="7">$F29*V29</f>
        <v>#REF!</v>
      </c>
      <c r="X29" s="381" t="e">
        <f>'Template IT_NE'!$L$48-V29</f>
        <v>#REF!</v>
      </c>
      <c r="Y29" s="151"/>
      <c r="Z29" s="181" t="e">
        <f>'Template IT_NE'!$L$36</f>
        <v>#REF!</v>
      </c>
      <c r="AA29" s="181" t="e">
        <f t="shared" ref="AA29:AA30" si="8">$F29*Z29</f>
        <v>#REF!</v>
      </c>
      <c r="AB29" s="376"/>
      <c r="AC29" s="376"/>
      <c r="AD29" s="182">
        <f>'Template IT_NE'!$J$107</f>
        <v>0</v>
      </c>
      <c r="AE29" s="376"/>
      <c r="AF29" s="376"/>
      <c r="AG29" s="221" t="e">
        <f>'Template IT_NE'!$L$39</f>
        <v>#REF!</v>
      </c>
      <c r="AH29" s="221" t="e">
        <f t="shared" ref="AH29:AH30" si="9">$F29*AG29</f>
        <v>#REF!</v>
      </c>
      <c r="AI29" s="240" t="e">
        <f>Z29+AG29</f>
        <v>#REF!</v>
      </c>
      <c r="AJ29" s="240" t="e">
        <f t="shared" ref="AJ29:AT30" si="10">$F29*AI29</f>
        <v>#REF!</v>
      </c>
      <c r="AK29" s="182" t="e">
        <f>'Template IT_NE'!$K$43</f>
        <v>#REF!</v>
      </c>
      <c r="AL29" s="182" t="e">
        <f t="shared" si="10"/>
        <v>#REF!</v>
      </c>
      <c r="AM29" s="182" t="e">
        <f>'Template IT_NE'!$K$44</f>
        <v>#REF!</v>
      </c>
      <c r="AN29" s="182" t="e">
        <f t="shared" si="10"/>
        <v>#REF!</v>
      </c>
      <c r="AO29" s="220" t="e">
        <f>AI29+AK29+AM29</f>
        <v>#REF!</v>
      </c>
      <c r="AP29" s="220" t="e">
        <f t="shared" si="10"/>
        <v>#REF!</v>
      </c>
      <c r="AQ29" s="184" t="e">
        <f>'Template IT_NE'!$K$45</f>
        <v>#REF!</v>
      </c>
      <c r="AR29" s="184" t="e">
        <f t="shared" si="10"/>
        <v>#REF!</v>
      </c>
      <c r="AS29" s="183" t="e">
        <f>AO29+AQ29</f>
        <v>#REF!</v>
      </c>
      <c r="AT29" s="183" t="e">
        <f t="shared" si="10"/>
        <v>#REF!</v>
      </c>
      <c r="AU29" s="204"/>
      <c r="AV29" s="376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153"/>
    </row>
    <row r="30" spans="1:79" s="179" customFormat="1" ht="14.1" customHeight="1">
      <c r="A30" s="236" t="s">
        <v>126</v>
      </c>
      <c r="B30" s="236" t="str">
        <f ca="1">MID(CELL("filename",'Template IT_Misc'!$A$1),FIND("]",CELL("filename",'Template IT_Misc'!$A$1))+1,255)</f>
        <v>Template IT_Misc</v>
      </c>
      <c r="C30" s="236" t="str">
        <f>'Template IT_Misc'!$E$7</f>
        <v>RoomNum</v>
      </c>
      <c r="D30" s="468" t="str">
        <f>'Template IT_Misc'!$E$8</f>
        <v>RoomType</v>
      </c>
      <c r="E30" s="469" t="str">
        <f>'Template IT_Misc'!$E$9</f>
        <v>RoomName</v>
      </c>
      <c r="F30" s="230">
        <v>1</v>
      </c>
      <c r="G30" s="187"/>
      <c r="H30" s="181" t="e">
        <f>Z30</f>
        <v>#REF!</v>
      </c>
      <c r="I30" s="181" t="e">
        <f t="shared" si="0"/>
        <v>#REF!</v>
      </c>
      <c r="J30" s="221" t="e">
        <f>AG30</f>
        <v>#REF!</v>
      </c>
      <c r="K30" s="221" t="e">
        <f t="shared" si="1"/>
        <v>#REF!</v>
      </c>
      <c r="L30" s="240" t="e">
        <f>AI30</f>
        <v>#REF!</v>
      </c>
      <c r="M30" s="240" t="e">
        <f t="shared" si="2"/>
        <v>#REF!</v>
      </c>
      <c r="N30" s="182" t="e">
        <f>AK30</f>
        <v>#REF!</v>
      </c>
      <c r="O30" s="182" t="e">
        <f t="shared" si="3"/>
        <v>#REF!</v>
      </c>
      <c r="P30" s="182" t="e">
        <f>AM30</f>
        <v>#REF!</v>
      </c>
      <c r="Q30" s="182" t="e">
        <f t="shared" si="4"/>
        <v>#REF!</v>
      </c>
      <c r="R30" s="220" t="e">
        <f>AO30</f>
        <v>#REF!</v>
      </c>
      <c r="S30" s="220" t="e">
        <f t="shared" si="5"/>
        <v>#REF!</v>
      </c>
      <c r="T30" s="182" t="e">
        <f>AQ30</f>
        <v>#REF!</v>
      </c>
      <c r="U30" s="182" t="e">
        <f t="shared" si="6"/>
        <v>#REF!</v>
      </c>
      <c r="V30" s="183" t="e">
        <f>AS30</f>
        <v>#REF!</v>
      </c>
      <c r="W30" s="183" t="e">
        <f t="shared" si="7"/>
        <v>#REF!</v>
      </c>
      <c r="X30" s="381" t="e">
        <f>'Template IT_Misc'!$K$116-V30</f>
        <v>#REF!</v>
      </c>
      <c r="Y30" s="151"/>
      <c r="Z30" s="181" t="e">
        <f>'Template IT_Misc'!$J$103</f>
        <v>#REF!</v>
      </c>
      <c r="AA30" s="181" t="e">
        <f t="shared" si="8"/>
        <v>#REF!</v>
      </c>
      <c r="AB30" s="376"/>
      <c r="AC30" s="376"/>
      <c r="AD30" s="182" t="e">
        <f>'Template IT_Misc'!$J$105</f>
        <v>#REF!</v>
      </c>
      <c r="AE30" s="182" t="e">
        <f>'Template IT_Misc'!$J$106</f>
        <v>#REF!</v>
      </c>
      <c r="AF30" s="376"/>
      <c r="AG30" s="221" t="e">
        <f>SUM(AD30:AF30)</f>
        <v>#REF!</v>
      </c>
      <c r="AH30" s="221" t="e">
        <f t="shared" si="9"/>
        <v>#REF!</v>
      </c>
      <c r="AI30" s="240" t="e">
        <f>Z30+AG30</f>
        <v>#REF!</v>
      </c>
      <c r="AJ30" s="240" t="e">
        <f t="shared" si="10"/>
        <v>#REF!</v>
      </c>
      <c r="AK30" s="182" t="e">
        <f>'Template IT_Misc'!$J$111</f>
        <v>#REF!</v>
      </c>
      <c r="AL30" s="182" t="e">
        <f t="shared" si="10"/>
        <v>#REF!</v>
      </c>
      <c r="AM30" s="182" t="e">
        <f>'Template IT_Misc'!$J$112</f>
        <v>#REF!</v>
      </c>
      <c r="AN30" s="182" t="e">
        <f t="shared" si="10"/>
        <v>#REF!</v>
      </c>
      <c r="AO30" s="220" t="e">
        <f>AI30+AK30+AM30</f>
        <v>#REF!</v>
      </c>
      <c r="AP30" s="220" t="e">
        <f t="shared" si="10"/>
        <v>#REF!</v>
      </c>
      <c r="AQ30" s="184" t="e">
        <f>'Template IT_Misc'!$J$113</f>
        <v>#REF!</v>
      </c>
      <c r="AR30" s="184" t="e">
        <f t="shared" si="10"/>
        <v>#REF!</v>
      </c>
      <c r="AS30" s="183" t="e">
        <f>AO30+AQ30</f>
        <v>#REF!</v>
      </c>
      <c r="AT30" s="183" t="e">
        <f t="shared" si="10"/>
        <v>#REF!</v>
      </c>
      <c r="AU30" s="204"/>
      <c r="AV30" s="376"/>
      <c r="AW30" s="376"/>
      <c r="AX30" s="376"/>
      <c r="AY30" s="376"/>
      <c r="AZ30" s="376"/>
      <c r="BA30" s="376"/>
      <c r="BB30" s="376"/>
      <c r="BC30" s="376"/>
      <c r="BD30" s="376"/>
      <c r="BE30" s="376"/>
      <c r="BF30" s="376"/>
      <c r="BG30" s="376"/>
      <c r="BH30" s="376"/>
      <c r="BI30" s="376"/>
      <c r="BJ30" s="376"/>
      <c r="BL30" s="376"/>
      <c r="BM30" s="376"/>
      <c r="BN30" s="376"/>
      <c r="BO30" s="376"/>
      <c r="BP30" s="376"/>
      <c r="BQ30" s="376"/>
      <c r="BR30" s="376"/>
      <c r="BS30" s="376"/>
      <c r="BT30" s="376"/>
      <c r="BU30" s="376"/>
      <c r="BV30" s="376"/>
      <c r="BW30" s="376"/>
      <c r="BX30" s="376"/>
      <c r="BY30" s="376"/>
      <c r="BZ30" s="376"/>
      <c r="CA30" s="153"/>
    </row>
    <row r="31" spans="1:79" s="179" customFormat="1" ht="14.1" customHeight="1">
      <c r="A31" s="236" t="s">
        <v>126</v>
      </c>
      <c r="B31" s="236" t="str">
        <f ca="1">MID(CELL("filename",'Template IT_MDF'!$A$1),FIND("]",CELL("filename",'Template IT_MDF'!$A$1))+1,255)</f>
        <v>Template IT_MDF</v>
      </c>
      <c r="C31" s="236" t="str">
        <f>'Template IT_MDF'!$E$7</f>
        <v>RoomNum</v>
      </c>
      <c r="D31" s="468" t="str">
        <f>'Template IT_MDF'!$E$8</f>
        <v>RoomType</v>
      </c>
      <c r="E31" s="469" t="str">
        <f>'Template IT_MDF'!$E$9</f>
        <v>RoomName</v>
      </c>
      <c r="F31" s="230">
        <v>1</v>
      </c>
      <c r="G31" s="187"/>
      <c r="H31" s="181" t="e">
        <f>AV31</f>
        <v>#REF!</v>
      </c>
      <c r="I31" s="181" t="e">
        <f t="shared" si="0"/>
        <v>#REF!</v>
      </c>
      <c r="J31" s="221" t="e">
        <f t="shared" ref="J31" si="11">AX31</f>
        <v>#REF!</v>
      </c>
      <c r="K31" s="221" t="e">
        <f t="shared" si="1"/>
        <v>#REF!</v>
      </c>
      <c r="L31" s="240" t="e">
        <f t="shared" ref="L31" si="12">AY31</f>
        <v>#REF!</v>
      </c>
      <c r="M31" s="240" t="e">
        <f t="shared" si="2"/>
        <v>#REF!</v>
      </c>
      <c r="N31" s="182" t="e">
        <f>BA31</f>
        <v>#REF!</v>
      </c>
      <c r="O31" s="182" t="e">
        <f t="shared" si="3"/>
        <v>#REF!</v>
      </c>
      <c r="P31" s="182" t="e">
        <f>BC31</f>
        <v>#REF!</v>
      </c>
      <c r="Q31" s="182" t="e">
        <f t="shared" si="4"/>
        <v>#REF!</v>
      </c>
      <c r="R31" s="220" t="e">
        <f>BE31</f>
        <v>#REF!</v>
      </c>
      <c r="S31" s="220" t="e">
        <f t="shared" si="5"/>
        <v>#REF!</v>
      </c>
      <c r="T31" s="182" t="e">
        <f>BG31</f>
        <v>#REF!</v>
      </c>
      <c r="U31" s="182" t="e">
        <f t="shared" si="6"/>
        <v>#REF!</v>
      </c>
      <c r="V31" s="183" t="e">
        <f>BI31</f>
        <v>#REF!</v>
      </c>
      <c r="W31" s="183" t="e">
        <f t="shared" si="7"/>
        <v>#REF!</v>
      </c>
      <c r="X31" s="381" t="e">
        <f>'Template IT_MDF'!$K$115-V31</f>
        <v>#REF!</v>
      </c>
      <c r="Y31" s="151"/>
      <c r="Z31" s="376"/>
      <c r="AA31" s="376"/>
      <c r="AB31" s="376"/>
      <c r="AC31" s="376"/>
      <c r="AD31" s="376"/>
      <c r="AE31" s="376"/>
      <c r="AF31" s="376"/>
      <c r="AG31" s="376"/>
      <c r="AH31" s="376"/>
      <c r="AI31" s="376"/>
      <c r="AJ31" s="376" t="s">
        <v>2</v>
      </c>
      <c r="AK31" s="376"/>
      <c r="AL31" s="376"/>
      <c r="AM31" s="376"/>
      <c r="AN31" s="376"/>
      <c r="AO31" s="376"/>
      <c r="AP31" s="376"/>
      <c r="AQ31" s="376"/>
      <c r="AR31" s="376"/>
      <c r="AS31" s="376"/>
      <c r="AT31" s="376"/>
      <c r="AU31" s="204"/>
      <c r="AV31" s="181" t="e">
        <f>'Template IT_MDF'!$J$103</f>
        <v>#REF!</v>
      </c>
      <c r="AW31" s="181" t="e">
        <f t="shared" ref="AW31" si="13">$F31*AV31</f>
        <v>#REF!</v>
      </c>
      <c r="AX31" s="221" t="e">
        <f>'Template IT_MDF'!$K$106</f>
        <v>#REF!</v>
      </c>
      <c r="AY31" s="240" t="e">
        <f t="shared" ref="AY31" si="14">AV31+AX31</f>
        <v>#REF!</v>
      </c>
      <c r="AZ31" s="240" t="e">
        <f t="shared" ref="AZ31" si="15">$F31*AY31</f>
        <v>#REF!</v>
      </c>
      <c r="BA31" s="182" t="e">
        <f>'Template IT_MDF'!$J$110</f>
        <v>#REF!</v>
      </c>
      <c r="BB31" s="182" t="e">
        <f t="shared" ref="BB31" si="16">$F31*BA31</f>
        <v>#REF!</v>
      </c>
      <c r="BC31" s="182" t="e">
        <f>'Template IT_MDF'!$J$111</f>
        <v>#REF!</v>
      </c>
      <c r="BD31" s="182" t="e">
        <f t="shared" ref="BD31" si="17">$F31*BC31</f>
        <v>#REF!</v>
      </c>
      <c r="BE31" s="220" t="e">
        <f t="shared" ref="BE31" si="18">AY31+BA31+BC31</f>
        <v>#REF!</v>
      </c>
      <c r="BF31" s="220" t="e">
        <f t="shared" ref="BF31" si="19">$F31*BE31</f>
        <v>#REF!</v>
      </c>
      <c r="BG31" s="182" t="e">
        <f>'Template IT_MDF'!$J$112</f>
        <v>#REF!</v>
      </c>
      <c r="BH31" s="182" t="e">
        <f t="shared" ref="BH31" si="20">$F31*BG31</f>
        <v>#REF!</v>
      </c>
      <c r="BI31" s="183" t="e">
        <f t="shared" ref="BI31" si="21">AY31+BA31+BC31+BG31</f>
        <v>#REF!</v>
      </c>
      <c r="BJ31" s="183" t="e">
        <f t="shared" ref="BJ31" si="22">$F31*BI31</f>
        <v>#REF!</v>
      </c>
      <c r="BL31" s="376"/>
      <c r="BM31" s="376"/>
      <c r="BN31" s="376"/>
      <c r="BO31" s="376"/>
      <c r="BP31" s="376"/>
      <c r="BQ31" s="376"/>
      <c r="BR31" s="376"/>
      <c r="BS31" s="376"/>
      <c r="BT31" s="376"/>
      <c r="BU31" s="376"/>
      <c r="BV31" s="376"/>
      <c r="BW31" s="376"/>
      <c r="BX31" s="376"/>
      <c r="BY31" s="376"/>
      <c r="BZ31" s="376"/>
      <c r="CA31" s="153"/>
    </row>
    <row r="32" spans="1:79" s="179" customFormat="1" ht="6" customHeight="1">
      <c r="A32" s="375"/>
      <c r="B32" s="467"/>
      <c r="C32" s="376"/>
      <c r="D32" s="382"/>
      <c r="E32" s="376"/>
      <c r="F32" s="376"/>
      <c r="G32" s="234"/>
      <c r="H32" s="376"/>
      <c r="I32" s="376" t="s">
        <v>2</v>
      </c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151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 t="s">
        <v>2</v>
      </c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204"/>
      <c r="AV32" s="376"/>
      <c r="AW32" s="376"/>
      <c r="AX32" s="376"/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L32" s="376"/>
      <c r="BM32" s="376"/>
      <c r="BN32" s="376"/>
      <c r="BO32" s="376"/>
      <c r="BP32" s="376"/>
      <c r="BQ32" s="376"/>
      <c r="BR32" s="376"/>
      <c r="BS32" s="376"/>
      <c r="BT32" s="376"/>
      <c r="BU32" s="376"/>
      <c r="BV32" s="376"/>
      <c r="BW32" s="376"/>
      <c r="BX32" s="376"/>
      <c r="BY32" s="376"/>
      <c r="BZ32" s="376"/>
      <c r="CA32" s="368"/>
    </row>
    <row r="33" spans="1:79" s="374" customFormat="1" ht="14.1" customHeight="1">
      <c r="A33" s="369"/>
      <c r="B33" s="369"/>
      <c r="C33" s="369"/>
      <c r="D33" s="370"/>
      <c r="E33" s="371"/>
      <c r="F33" s="372"/>
      <c r="G33" s="180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373"/>
      <c r="Y33" s="151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204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368"/>
    </row>
    <row r="34" spans="1:79" s="301" customFormat="1" thickBot="1">
      <c r="C34" s="367"/>
      <c r="D34" s="367"/>
      <c r="E34" s="367"/>
    </row>
    <row r="35" spans="1:79" s="301" customFormat="1" ht="22.5" customHeight="1" thickTop="1" thickBot="1">
      <c r="A35" s="585" t="s">
        <v>117</v>
      </c>
      <c r="B35" s="585"/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  <c r="AA35" s="585"/>
      <c r="AB35" s="585"/>
      <c r="AC35" s="585"/>
      <c r="AD35" s="585"/>
      <c r="AE35" s="585"/>
      <c r="AF35" s="585"/>
      <c r="AG35" s="585"/>
      <c r="AH35" s="585"/>
      <c r="AI35" s="585"/>
      <c r="AJ35" s="585"/>
      <c r="AK35" s="585"/>
      <c r="AL35" s="585"/>
      <c r="AM35" s="585"/>
      <c r="AN35" s="585"/>
      <c r="AO35" s="585"/>
      <c r="AP35" s="585"/>
      <c r="AQ35" s="585"/>
      <c r="AR35" s="585"/>
      <c r="AS35" s="585"/>
      <c r="AT35" s="585"/>
      <c r="AU35" s="585"/>
      <c r="AV35" s="585"/>
      <c r="AW35" s="585"/>
      <c r="AX35" s="585"/>
      <c r="AY35" s="585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  <c r="BR35" s="585"/>
      <c r="BS35" s="585"/>
      <c r="BT35" s="585"/>
      <c r="BU35" s="585"/>
      <c r="BV35" s="585"/>
      <c r="BW35" s="585"/>
      <c r="BX35" s="585"/>
      <c r="BY35" s="585"/>
      <c r="BZ35" s="585"/>
      <c r="CA35" s="585"/>
    </row>
    <row r="36" spans="1:79" s="301" customFormat="1" thickTop="1">
      <c r="C36" s="367"/>
      <c r="D36" s="367"/>
      <c r="E36" s="367"/>
    </row>
    <row r="37" spans="1:79" s="179" customFormat="1" ht="14.1" customHeight="1">
      <c r="A37" s="237" t="s">
        <v>125</v>
      </c>
      <c r="B37" s="465" t="str">
        <f ca="1">MID(CELL("filename",'Template SEC'!$A$1),FIND("]",CELL("filename",'Template SEC'!$A$1))+1,255)</f>
        <v>Template SEC</v>
      </c>
      <c r="C37" s="243" t="str">
        <f>'Template SEC'!$E$7</f>
        <v>RoomNum</v>
      </c>
      <c r="D37" s="238" t="str">
        <f>'Template SEC'!$E$8</f>
        <v>RoomType</v>
      </c>
      <c r="E37" s="239" t="str">
        <f>'Template SEC'!$E$9</f>
        <v>RoomName</v>
      </c>
      <c r="F37" s="330">
        <v>1</v>
      </c>
      <c r="G37" s="187"/>
      <c r="H37" s="181" t="e">
        <f>AV37</f>
        <v>#REF!</v>
      </c>
      <c r="I37" s="181" t="e">
        <f>$F37*H37</f>
        <v>#REF!</v>
      </c>
      <c r="J37" s="221" t="e">
        <f>AX37</f>
        <v>#REF!</v>
      </c>
      <c r="K37" s="221" t="e">
        <f>$F37*J37</f>
        <v>#REF!</v>
      </c>
      <c r="L37" s="240" t="e">
        <f>AY37</f>
        <v>#REF!</v>
      </c>
      <c r="M37" s="240" t="e">
        <f>$F37*L37</f>
        <v>#REF!</v>
      </c>
      <c r="N37" s="182" t="e">
        <f>BA37</f>
        <v>#REF!</v>
      </c>
      <c r="O37" s="182" t="e">
        <f>$F37*N37</f>
        <v>#REF!</v>
      </c>
      <c r="P37" s="182" t="e">
        <f>BC37</f>
        <v>#REF!</v>
      </c>
      <c r="Q37" s="182" t="e">
        <f>$F37*P37</f>
        <v>#REF!</v>
      </c>
      <c r="R37" s="220" t="e">
        <f>BE37</f>
        <v>#REF!</v>
      </c>
      <c r="S37" s="220" t="e">
        <f>$F37*R37</f>
        <v>#REF!</v>
      </c>
      <c r="T37" s="182" t="e">
        <f>BG37</f>
        <v>#REF!</v>
      </c>
      <c r="U37" s="182" t="e">
        <f>$F37*T37</f>
        <v>#REF!</v>
      </c>
      <c r="V37" s="183" t="e">
        <f>BI37</f>
        <v>#REF!</v>
      </c>
      <c r="W37" s="183" t="e">
        <f>$F37*V37</f>
        <v>#REF!</v>
      </c>
      <c r="X37" s="329" t="e">
        <f>'Template SEC'!$K$116-V37</f>
        <v>#REF!</v>
      </c>
      <c r="Y37" s="151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 t="s">
        <v>2</v>
      </c>
      <c r="AK37" s="376"/>
      <c r="AL37" s="376"/>
      <c r="AM37" s="376"/>
      <c r="AN37" s="376"/>
      <c r="AO37" s="376"/>
      <c r="AP37" s="376"/>
      <c r="AQ37" s="376"/>
      <c r="AR37" s="376"/>
      <c r="AS37" s="376"/>
      <c r="AT37" s="376"/>
      <c r="AU37" s="204"/>
      <c r="AV37" s="181" t="e">
        <f>'Template SEC'!$J$103</f>
        <v>#REF!</v>
      </c>
      <c r="AW37" s="181" t="e">
        <f t="shared" ref="AW37" si="23">$F37*AV37</f>
        <v>#REF!</v>
      </c>
      <c r="AX37" s="221" t="e">
        <f>'Template SEC'!$K$107</f>
        <v>#REF!</v>
      </c>
      <c r="AY37" s="240" t="e">
        <f t="shared" ref="AY37" si="24">AV37+AX37</f>
        <v>#REF!</v>
      </c>
      <c r="AZ37" s="240" t="e">
        <f t="shared" ref="AZ37" si="25">$F37*AY37</f>
        <v>#REF!</v>
      </c>
      <c r="BA37" s="182" t="e">
        <f>'Template SEC'!$J$111</f>
        <v>#REF!</v>
      </c>
      <c r="BB37" s="182" t="e">
        <f t="shared" ref="BB37" si="26">$F37*BA37</f>
        <v>#REF!</v>
      </c>
      <c r="BC37" s="182" t="e">
        <f>'Template SEC'!$J$112</f>
        <v>#REF!</v>
      </c>
      <c r="BD37" s="182" t="e">
        <f t="shared" ref="BD37" si="27">$F37*BC37</f>
        <v>#REF!</v>
      </c>
      <c r="BE37" s="220" t="e">
        <f t="shared" ref="BE37" si="28">AY37+BA37+BC37</f>
        <v>#REF!</v>
      </c>
      <c r="BF37" s="220" t="e">
        <f t="shared" ref="BF37" si="29">$F37*BE37</f>
        <v>#REF!</v>
      </c>
      <c r="BG37" s="182" t="e">
        <f>'Template SEC'!$J$113</f>
        <v>#REF!</v>
      </c>
      <c r="BH37" s="182" t="e">
        <f t="shared" ref="BH37" si="30">$F37*BG37</f>
        <v>#REF!</v>
      </c>
      <c r="BI37" s="183" t="e">
        <f t="shared" ref="BI37" si="31">AY37+BA37+BC37+BG37</f>
        <v>#REF!</v>
      </c>
      <c r="BJ37" s="183" t="e">
        <f t="shared" ref="BJ37" si="32">$F37*BI37</f>
        <v>#REF!</v>
      </c>
      <c r="BL37" s="376"/>
      <c r="BM37" s="376"/>
      <c r="BN37" s="376"/>
      <c r="BO37" s="376"/>
      <c r="BP37" s="376"/>
      <c r="BQ37" s="376"/>
      <c r="BR37" s="376"/>
      <c r="BS37" s="376"/>
      <c r="BT37" s="376"/>
      <c r="BU37" s="376"/>
      <c r="BV37" s="376"/>
      <c r="BW37" s="376"/>
      <c r="BX37" s="376"/>
      <c r="BY37" s="376"/>
      <c r="BZ37" s="376"/>
      <c r="CA37" s="153"/>
    </row>
    <row r="38" spans="1:79" s="179" customFormat="1" ht="6" customHeight="1">
      <c r="A38" s="375"/>
      <c r="B38" s="467"/>
      <c r="C38" s="376"/>
      <c r="D38" s="382"/>
      <c r="E38" s="376"/>
      <c r="F38" s="376"/>
      <c r="G38" s="234"/>
      <c r="H38" s="376"/>
      <c r="I38" s="376" t="s">
        <v>2</v>
      </c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151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 t="s">
        <v>2</v>
      </c>
      <c r="AK38" s="376"/>
      <c r="AL38" s="376"/>
      <c r="AM38" s="376"/>
      <c r="AN38" s="376"/>
      <c r="AO38" s="376"/>
      <c r="AP38" s="376"/>
      <c r="AQ38" s="376"/>
      <c r="AR38" s="376"/>
      <c r="AS38" s="376"/>
      <c r="AT38" s="376"/>
      <c r="AU38" s="204"/>
      <c r="AV38" s="376"/>
      <c r="AW38" s="376"/>
      <c r="AX38" s="376"/>
      <c r="AY38" s="376"/>
      <c r="AZ38" s="376"/>
      <c r="BA38" s="376"/>
      <c r="BB38" s="376"/>
      <c r="BC38" s="376"/>
      <c r="BD38" s="376"/>
      <c r="BE38" s="376"/>
      <c r="BF38" s="376"/>
      <c r="BG38" s="376"/>
      <c r="BH38" s="376"/>
      <c r="BI38" s="376"/>
      <c r="BJ38" s="376"/>
      <c r="BL38" s="376"/>
      <c r="BM38" s="376"/>
      <c r="BN38" s="376"/>
      <c r="BO38" s="376"/>
      <c r="BP38" s="376"/>
      <c r="BQ38" s="376"/>
      <c r="BR38" s="376"/>
      <c r="BS38" s="376"/>
      <c r="BT38" s="376"/>
      <c r="BU38" s="376"/>
      <c r="BV38" s="376"/>
      <c r="BW38" s="376"/>
      <c r="BX38" s="376"/>
      <c r="BY38" s="376"/>
      <c r="BZ38" s="376"/>
      <c r="CA38" s="368"/>
    </row>
    <row r="39" spans="1:79" s="374" customFormat="1" ht="14.1" customHeight="1">
      <c r="A39" s="369"/>
      <c r="B39" s="369"/>
      <c r="C39" s="369"/>
      <c r="D39" s="370"/>
      <c r="E39" s="371"/>
      <c r="F39" s="372"/>
      <c r="G39" s="180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373"/>
      <c r="Y39" s="151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204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368"/>
    </row>
    <row r="40" spans="1:79" s="301" customFormat="1" thickBot="1">
      <c r="C40" s="367"/>
      <c r="D40" s="367"/>
      <c r="E40" s="367"/>
    </row>
    <row r="41" spans="1:79" s="301" customFormat="1" ht="22.5" customHeight="1" thickTop="1" thickBot="1">
      <c r="A41" s="585" t="s">
        <v>118</v>
      </c>
      <c r="B41" s="585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5"/>
      <c r="AI41" s="585"/>
      <c r="AJ41" s="585"/>
      <c r="AK41" s="585"/>
      <c r="AL41" s="585"/>
      <c r="AM41" s="585"/>
      <c r="AN41" s="585"/>
      <c r="AO41" s="585"/>
      <c r="AP41" s="585"/>
      <c r="AQ41" s="585"/>
      <c r="AR41" s="585"/>
      <c r="AS41" s="585"/>
      <c r="AT41" s="585"/>
      <c r="AU41" s="585"/>
      <c r="AV41" s="585"/>
      <c r="AW41" s="585"/>
      <c r="AX41" s="585"/>
      <c r="AY41" s="585"/>
      <c r="AZ41" s="585"/>
      <c r="BA41" s="585"/>
      <c r="BB41" s="585"/>
      <c r="BC41" s="585"/>
      <c r="BD41" s="585"/>
      <c r="BE41" s="585"/>
      <c r="BF41" s="585"/>
      <c r="BG41" s="585"/>
      <c r="BH41" s="585"/>
      <c r="BI41" s="585"/>
      <c r="BJ41" s="585"/>
      <c r="BK41" s="585"/>
      <c r="BL41" s="585"/>
      <c r="BM41" s="585"/>
      <c r="BN41" s="585"/>
      <c r="BO41" s="585"/>
      <c r="BP41" s="585"/>
      <c r="BQ41" s="585"/>
      <c r="BR41" s="585"/>
      <c r="BS41" s="585"/>
      <c r="BT41" s="585"/>
      <c r="BU41" s="585"/>
      <c r="BV41" s="585"/>
      <c r="BW41" s="585"/>
      <c r="BX41" s="585"/>
      <c r="BY41" s="585"/>
      <c r="BZ41" s="585"/>
      <c r="CA41" s="585"/>
    </row>
    <row r="42" spans="1:79" s="301" customFormat="1" thickTop="1">
      <c r="C42" s="367"/>
      <c r="D42" s="367"/>
      <c r="E42" s="367"/>
    </row>
    <row r="43" spans="1:79" ht="14.1" customHeight="1" thickBot="1">
      <c r="A43" s="188"/>
      <c r="B43" s="466"/>
      <c r="C43" s="188"/>
      <c r="D43" s="188"/>
      <c r="E43" s="189" t="s">
        <v>35</v>
      </c>
      <c r="F43" s="190">
        <f>SUM(F18:F42)</f>
        <v>6</v>
      </c>
      <c r="H43" s="388"/>
      <c r="I43" s="242" t="e">
        <f>SUM(I18:I42)</f>
        <v>#REF!</v>
      </c>
      <c r="J43" s="388"/>
      <c r="K43" s="222" t="e">
        <f>SUM(K18:K42)</f>
        <v>#REF!</v>
      </c>
      <c r="L43" s="388"/>
      <c r="M43" s="241" t="e">
        <f>SUM(M18:M42)</f>
        <v>#REF!</v>
      </c>
      <c r="N43" s="388"/>
      <c r="O43" s="192" t="e">
        <f>SUM(O18:O42)</f>
        <v>#REF!</v>
      </c>
      <c r="P43" s="388"/>
      <c r="Q43" s="192" t="e">
        <f>SUM(Q18:Q42)</f>
        <v>#REF!</v>
      </c>
      <c r="R43" s="388"/>
      <c r="S43" s="223" t="e">
        <f>SUM(S18:S42)</f>
        <v>#REF!</v>
      </c>
      <c r="T43" s="388"/>
      <c r="U43" s="192" t="e">
        <f>SUM(U18:U42)</f>
        <v>#REF!</v>
      </c>
      <c r="V43" s="388"/>
      <c r="W43" s="194" t="e">
        <f>SUM(W18:W42)</f>
        <v>#REF!</v>
      </c>
      <c r="X43" s="388"/>
      <c r="Y43" s="151"/>
      <c r="Z43" s="388"/>
      <c r="AA43" s="191" t="e">
        <f t="shared" ref="AA43:AF43" si="33">SUM(AA18:AA42)</f>
        <v>#REF!</v>
      </c>
      <c r="AB43" s="182">
        <v>0</v>
      </c>
      <c r="AC43" s="182">
        <v>0</v>
      </c>
      <c r="AD43" s="192" t="e">
        <f t="shared" si="33"/>
        <v>#REF!</v>
      </c>
      <c r="AE43" s="192" t="e">
        <f t="shared" si="33"/>
        <v>#REF!</v>
      </c>
      <c r="AF43" s="192" t="e">
        <f t="shared" si="33"/>
        <v>#REF!</v>
      </c>
      <c r="AG43" s="388"/>
      <c r="AH43" s="222" t="e">
        <f>SUM(AH18:AH42)</f>
        <v>#REF!</v>
      </c>
      <c r="AI43" s="388"/>
      <c r="AJ43" s="241" t="e">
        <f>SUM(AJ18:AJ42)</f>
        <v>#REF!</v>
      </c>
      <c r="AK43" s="388"/>
      <c r="AL43" s="192" t="e">
        <f>SUM(AL18:AL42)</f>
        <v>#REF!</v>
      </c>
      <c r="AM43" s="388"/>
      <c r="AN43" s="192" t="e">
        <f>SUM(AN18:AN42)</f>
        <v>#REF!</v>
      </c>
      <c r="AO43" s="388"/>
      <c r="AP43" s="223" t="e">
        <f>SUM(AP18:AP42)</f>
        <v>#REF!</v>
      </c>
      <c r="AQ43" s="388"/>
      <c r="AR43" s="193" t="e">
        <f>SUM(AR18:AR42)</f>
        <v>#REF!</v>
      </c>
      <c r="AS43" s="388"/>
      <c r="AT43" s="231" t="e">
        <f>SUM(AT18:AT42)</f>
        <v>#REF!</v>
      </c>
      <c r="AU43" s="186"/>
      <c r="AV43" s="388"/>
      <c r="AW43" s="191" t="e">
        <f>SUM(AW18:AW42)</f>
        <v>#REF!</v>
      </c>
      <c r="AX43" s="222" t="e">
        <f>SUM(AX18:AX42)</f>
        <v>#REF!</v>
      </c>
      <c r="AY43" s="388"/>
      <c r="AZ43" s="241" t="e">
        <f>SUM(AZ18:AZ42)</f>
        <v>#REF!</v>
      </c>
      <c r="BA43" s="388"/>
      <c r="BB43" s="192" t="e">
        <f>SUM(BB18:BB42)</f>
        <v>#REF!</v>
      </c>
      <c r="BC43" s="388"/>
      <c r="BD43" s="192" t="e">
        <f>SUM(BD18:BD42)</f>
        <v>#REF!</v>
      </c>
      <c r="BE43" s="388"/>
      <c r="BF43" s="223" t="e">
        <f>SUM(BF18:BF42)</f>
        <v>#REF!</v>
      </c>
      <c r="BG43" s="388"/>
      <c r="BH43" s="192" t="e">
        <f>SUM(BH18:BH42)</f>
        <v>#REF!</v>
      </c>
      <c r="BI43" s="388"/>
      <c r="BJ43" s="231" t="e">
        <f>SUM(BJ18:BJ42)</f>
        <v>#REF!</v>
      </c>
      <c r="BL43" s="388"/>
      <c r="BM43" s="191" t="e">
        <f>SUM(BM18:BM42)</f>
        <v>#REF!</v>
      </c>
      <c r="BN43" s="222" t="e">
        <f>SUM(BN18:BN42)</f>
        <v>#REF!</v>
      </c>
      <c r="BO43" s="388"/>
      <c r="BP43" s="241" t="e">
        <f>SUM(BP18:BP42)</f>
        <v>#REF!</v>
      </c>
      <c r="BQ43" s="388"/>
      <c r="BR43" s="192" t="e">
        <f>SUM(BR18:BR42)</f>
        <v>#REF!</v>
      </c>
      <c r="BS43" s="388"/>
      <c r="BT43" s="192" t="e">
        <f>SUM(BT18:BT42)</f>
        <v>#REF!</v>
      </c>
      <c r="BU43" s="388"/>
      <c r="BV43" s="223" t="e">
        <f>SUM(BV18:BV42)</f>
        <v>#REF!</v>
      </c>
      <c r="BW43" s="388"/>
      <c r="BX43" s="219" t="e">
        <f>SUM(BX18:BX42)</f>
        <v>#REF!</v>
      </c>
      <c r="BY43" s="388"/>
      <c r="BZ43" s="231" t="e">
        <f>SUM(BZ18:BZ42)</f>
        <v>#REF!</v>
      </c>
      <c r="CA43" s="153"/>
    </row>
    <row r="44" spans="1:79" s="374" customFormat="1" ht="14.1" customHeight="1" thickTop="1">
      <c r="A44" s="369"/>
      <c r="B44" s="369"/>
      <c r="C44" s="369"/>
      <c r="D44" s="370"/>
      <c r="E44" s="371"/>
      <c r="F44" s="372"/>
      <c r="G44" s="180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373"/>
      <c r="Y44" s="151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204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368"/>
    </row>
    <row r="45" spans="1:79" s="301" customFormat="1" thickBot="1">
      <c r="C45" s="367"/>
      <c r="D45" s="367"/>
      <c r="E45" s="367"/>
    </row>
    <row r="46" spans="1:79" s="301" customFormat="1" ht="22.5" customHeight="1" thickTop="1" thickBot="1">
      <c r="A46" s="585" t="s">
        <v>119</v>
      </c>
      <c r="B46" s="585"/>
      <c r="C46" s="585"/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  <c r="AA46" s="585"/>
      <c r="AB46" s="585"/>
      <c r="AC46" s="585"/>
      <c r="AD46" s="585"/>
      <c r="AE46" s="585"/>
      <c r="AF46" s="585"/>
      <c r="AG46" s="585"/>
      <c r="AH46" s="585"/>
      <c r="AI46" s="585"/>
      <c r="AJ46" s="585"/>
      <c r="AK46" s="585"/>
      <c r="AL46" s="585"/>
      <c r="AM46" s="585"/>
      <c r="AN46" s="585"/>
      <c r="AO46" s="585"/>
      <c r="AP46" s="585"/>
      <c r="AQ46" s="585"/>
      <c r="AR46" s="585"/>
      <c r="AS46" s="585"/>
      <c r="AT46" s="585"/>
      <c r="AU46" s="585"/>
      <c r="AV46" s="585"/>
      <c r="AW46" s="585"/>
      <c r="AX46" s="585"/>
      <c r="AY46" s="585"/>
      <c r="AZ46" s="585"/>
      <c r="BA46" s="585"/>
      <c r="BB46" s="585"/>
      <c r="BC46" s="585"/>
      <c r="BD46" s="585"/>
      <c r="BE46" s="585"/>
      <c r="BF46" s="585"/>
      <c r="BG46" s="585"/>
      <c r="BH46" s="585"/>
      <c r="BI46" s="585"/>
      <c r="BJ46" s="585"/>
      <c r="BK46" s="585"/>
      <c r="BL46" s="585"/>
      <c r="BM46" s="585"/>
      <c r="BN46" s="585"/>
      <c r="BO46" s="585"/>
      <c r="BP46" s="585"/>
      <c r="BQ46" s="585"/>
      <c r="BR46" s="585"/>
      <c r="BS46" s="585"/>
      <c r="BT46" s="585"/>
      <c r="BU46" s="585"/>
      <c r="BV46" s="585"/>
      <c r="BW46" s="585"/>
      <c r="BX46" s="585"/>
      <c r="BY46" s="585"/>
      <c r="BZ46" s="585"/>
      <c r="CA46" s="585"/>
    </row>
    <row r="47" spans="1:79" s="301" customFormat="1" thickTop="1">
      <c r="C47" s="367"/>
      <c r="D47" s="367"/>
      <c r="E47" s="367"/>
    </row>
    <row r="48" spans="1:79" ht="14.1" customHeight="1">
      <c r="X48" s="151"/>
      <c r="Y48" s="151"/>
      <c r="BX48" s="195"/>
      <c r="BY48" s="153"/>
      <c r="BZ48" s="153"/>
      <c r="CA48" s="153"/>
    </row>
    <row r="49" spans="3:79" ht="14.1" customHeight="1">
      <c r="C49" s="196" t="s">
        <v>105</v>
      </c>
      <c r="J49" s="195"/>
      <c r="K49" s="167"/>
      <c r="L49" s="167"/>
      <c r="M49" s="167"/>
      <c r="X49" s="151"/>
      <c r="Y49" s="151"/>
      <c r="AJ49" s="195" t="s">
        <v>2</v>
      </c>
      <c r="AX49" s="167"/>
      <c r="AY49" s="167"/>
      <c r="AZ49" s="167"/>
      <c r="BN49" s="167"/>
      <c r="BO49" s="167"/>
      <c r="BP49" s="167"/>
      <c r="BX49" s="195"/>
      <c r="BY49" s="153"/>
      <c r="BZ49" s="153"/>
      <c r="CA49" s="153"/>
    </row>
    <row r="50" spans="3:79" ht="14.1" customHeight="1">
      <c r="F50" s="167"/>
      <c r="G50" s="167"/>
      <c r="H50" s="167"/>
      <c r="I50" s="167"/>
      <c r="J50" s="195"/>
      <c r="K50" s="167"/>
      <c r="L50" s="167"/>
      <c r="M50" s="167"/>
      <c r="X50" s="151"/>
      <c r="Y50" s="151"/>
      <c r="Z50" s="167"/>
      <c r="AA50" s="167"/>
      <c r="AB50" s="167"/>
      <c r="AC50" s="167"/>
      <c r="AT50" s="195" t="s">
        <v>2</v>
      </c>
      <c r="AV50" s="167"/>
      <c r="AW50" s="167"/>
      <c r="AX50" s="167"/>
      <c r="AY50" s="167"/>
      <c r="AZ50" s="167"/>
      <c r="BL50" s="167"/>
      <c r="BM50" s="167"/>
      <c r="BN50" s="167"/>
      <c r="BO50" s="167"/>
      <c r="BP50" s="167"/>
      <c r="BX50" s="195"/>
      <c r="BY50" s="195"/>
      <c r="BZ50" s="195"/>
      <c r="CA50" s="195"/>
    </row>
    <row r="67" spans="6:6">
      <c r="F67" s="234"/>
    </row>
  </sheetData>
  <mergeCells count="42">
    <mergeCell ref="A46:CA46"/>
    <mergeCell ref="A2:CA2"/>
    <mergeCell ref="A16:CA16"/>
    <mergeCell ref="A21:CA21"/>
    <mergeCell ref="A26:CA26"/>
    <mergeCell ref="A35:CA35"/>
    <mergeCell ref="A41:CA41"/>
    <mergeCell ref="BQ10:BR10"/>
    <mergeCell ref="BS10:BT10"/>
    <mergeCell ref="BU10:BV10"/>
    <mergeCell ref="BW10:BX10"/>
    <mergeCell ref="BY10:BZ10"/>
    <mergeCell ref="BE10:BF10"/>
    <mergeCell ref="BG10:BH10"/>
    <mergeCell ref="BI10:BJ10"/>
    <mergeCell ref="BL10:BM10"/>
    <mergeCell ref="BN10:BN11"/>
    <mergeCell ref="BO10:BP10"/>
    <mergeCell ref="BC10:BD10"/>
    <mergeCell ref="AG10:AH10"/>
    <mergeCell ref="AI10:AJ10"/>
    <mergeCell ref="AK10:AL10"/>
    <mergeCell ref="AM10:AN10"/>
    <mergeCell ref="AO10:AP10"/>
    <mergeCell ref="AQ10:AR10"/>
    <mergeCell ref="AS10:AT10"/>
    <mergeCell ref="AV10:AW10"/>
    <mergeCell ref="AX10:AX11"/>
    <mergeCell ref="AY10:AZ10"/>
    <mergeCell ref="BA10:BB10"/>
    <mergeCell ref="AD10:AF10"/>
    <mergeCell ref="C10:F11"/>
    <mergeCell ref="H10:I10"/>
    <mergeCell ref="J10:K10"/>
    <mergeCell ref="L10:M10"/>
    <mergeCell ref="N10:O10"/>
    <mergeCell ref="P10:Q10"/>
    <mergeCell ref="R10:S10"/>
    <mergeCell ref="T10:U10"/>
    <mergeCell ref="V10:W10"/>
    <mergeCell ref="X10:X12"/>
    <mergeCell ref="Z10:AA10"/>
  </mergeCells>
  <pageMargins left="0.7" right="0.7" top="0.75" bottom="0.75" header="0.3" footer="0.3"/>
  <pageSetup orientation="portrait" r:id="rId1"/>
  <ignoredErrors>
    <ignoredError sqref="I28:V31 BB28 AI30:AJ30 V18 I37:W37 T18 R18 P18 N18 J18:M18 O18 Q18 S18 U18 AI18:CA18 BB31 BA37:BJ37 BD28:BF28 BH28:BJ28 AI29:AJ29 AL29 AN29:AP29 AR29:AS29 AL30 AN30:AP30 AR30:AS30 BD31:BF31 BH31:BI3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2">
    <tabColor rgb="FF00B050"/>
    <outlinePr summaryBelow="0"/>
  </sheetPr>
  <dimension ref="A1:N35"/>
  <sheetViews>
    <sheetView showGridLines="0" view="pageLayout" zoomScaleNormal="100" workbookViewId="0">
      <selection sqref="A1:G36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8" width="48.6640625" style="461" hidden="1" customWidth="1"/>
    <col min="9" max="9" width="6.6640625" style="139" hidden="1" customWidth="1"/>
    <col min="10" max="10" width="6.6640625" style="138" hidden="1" customWidth="1"/>
    <col min="11" max="13" width="8.6640625" style="140" hidden="1" customWidth="1"/>
    <col min="14" max="26" width="9.33203125" style="79" customWidth="1"/>
    <col min="27" max="469" width="0" style="79" hidden="1" customWidth="1"/>
    <col min="470" max="16384" width="6.33203125" style="79"/>
  </cols>
  <sheetData>
    <row r="1" spans="1:13" ht="12" customHeight="1">
      <c r="A1" s="35" t="s">
        <v>375</v>
      </c>
    </row>
    <row r="2" spans="1:13" s="42" customFormat="1" ht="23.25">
      <c r="A2" s="34" t="s">
        <v>343</v>
      </c>
      <c r="B2" s="36"/>
      <c r="C2" s="36"/>
      <c r="D2" s="36"/>
      <c r="E2" s="37"/>
      <c r="F2" s="38"/>
      <c r="G2" s="37"/>
      <c r="H2" s="443"/>
      <c r="I2" s="39"/>
      <c r="J2" s="40"/>
      <c r="K2" s="41"/>
      <c r="L2" s="41"/>
      <c r="M2" s="41"/>
    </row>
    <row r="3" spans="1:13" s="42" customFormat="1" ht="23.25">
      <c r="A3" s="43" t="s">
        <v>342</v>
      </c>
      <c r="B3" s="45"/>
      <c r="C3" s="45"/>
      <c r="D3" s="44" t="s">
        <v>354</v>
      </c>
      <c r="E3" s="46"/>
      <c r="F3" s="47"/>
      <c r="G3" s="46"/>
      <c r="H3" s="444"/>
      <c r="I3" s="39"/>
      <c r="J3" s="40"/>
      <c r="K3" s="41"/>
      <c r="L3" s="41"/>
      <c r="M3" s="41"/>
    </row>
    <row r="4" spans="1:13" s="55" customFormat="1" ht="15.75">
      <c r="A4" s="50" t="s">
        <v>345</v>
      </c>
      <c r="B4" s="51"/>
      <c r="C4" s="51"/>
      <c r="D4" s="52"/>
      <c r="E4" s="53"/>
      <c r="F4" s="54"/>
      <c r="G4" s="53"/>
      <c r="H4" s="445"/>
      <c r="I4" s="437"/>
      <c r="J4" s="436"/>
      <c r="K4" s="438"/>
      <c r="L4" s="438"/>
      <c r="M4" s="438"/>
    </row>
    <row r="5" spans="1:13" s="55" customFormat="1" ht="15.75">
      <c r="A5" s="50" t="s">
        <v>344</v>
      </c>
      <c r="B5" s="51"/>
      <c r="C5" s="51"/>
      <c r="D5" s="52"/>
      <c r="E5" s="53"/>
      <c r="F5" s="54"/>
      <c r="G5" s="53"/>
      <c r="H5" s="445"/>
      <c r="I5" s="440"/>
      <c r="J5" s="439"/>
      <c r="K5" s="441"/>
      <c r="L5" s="441"/>
      <c r="M5" s="441"/>
    </row>
    <row r="6" spans="1:13" s="60" customFormat="1" ht="15.75" thickBot="1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  <c r="H6" s="446" t="s">
        <v>151</v>
      </c>
      <c r="I6" s="586" t="s">
        <v>15</v>
      </c>
      <c r="J6" s="587"/>
      <c r="K6" s="588" t="s">
        <v>16</v>
      </c>
      <c r="L6" s="589"/>
      <c r="M6" s="589"/>
    </row>
    <row r="7" spans="1:13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  <c r="H7" s="446" t="s">
        <v>147</v>
      </c>
      <c r="I7" s="63" t="s">
        <v>11</v>
      </c>
      <c r="J7" s="59" t="s">
        <v>4</v>
      </c>
      <c r="K7" s="64" t="s">
        <v>12</v>
      </c>
      <c r="L7" s="64" t="s">
        <v>13</v>
      </c>
      <c r="M7" s="547" t="s">
        <v>14</v>
      </c>
    </row>
    <row r="8" spans="1:13" s="75" customFormat="1" ht="12" hidden="1" customHeight="1">
      <c r="A8" s="68" t="s">
        <v>38</v>
      </c>
      <c r="B8" s="389">
        <v>102</v>
      </c>
      <c r="C8" s="389"/>
      <c r="D8" s="389"/>
      <c r="E8" s="71"/>
      <c r="F8" s="72"/>
      <c r="G8" s="71"/>
      <c r="H8" s="447"/>
      <c r="I8" s="73"/>
      <c r="J8" s="71"/>
      <c r="K8" s="74"/>
      <c r="L8" s="74"/>
      <c r="M8" s="74"/>
    </row>
    <row r="9" spans="1:13" ht="12" hidden="1" customHeight="1">
      <c r="A9" s="78" t="s">
        <v>37</v>
      </c>
      <c r="B9" s="326"/>
      <c r="C9" s="326"/>
      <c r="D9" s="326"/>
      <c r="E9" s="71"/>
      <c r="F9" s="72"/>
      <c r="G9" s="71"/>
      <c r="H9" s="448"/>
      <c r="I9" s="73"/>
      <c r="J9" s="71"/>
      <c r="K9" s="74"/>
      <c r="L9" s="74"/>
      <c r="M9" s="74"/>
    </row>
    <row r="10" spans="1:13" s="89" customFormat="1" ht="12" hidden="1" customHeight="1" thickBot="1">
      <c r="A10" s="82" t="s">
        <v>36</v>
      </c>
      <c r="B10" s="83" t="s">
        <v>164</v>
      </c>
      <c r="C10" s="83"/>
      <c r="D10" s="83"/>
      <c r="E10" s="85"/>
      <c r="F10" s="86"/>
      <c r="G10" s="85"/>
      <c r="H10" s="449"/>
      <c r="I10" s="87"/>
      <c r="J10" s="85"/>
      <c r="K10" s="88"/>
      <c r="L10" s="88"/>
      <c r="M10" s="88"/>
    </row>
    <row r="11" spans="1:13" s="96" customFormat="1" ht="13.15" customHeight="1" outlineLevel="1">
      <c r="A11" s="92" t="s">
        <v>152</v>
      </c>
      <c r="B11" s="93"/>
      <c r="C11" s="93"/>
      <c r="D11" s="520"/>
      <c r="E11" s="545">
        <v>2</v>
      </c>
      <c r="F11" s="95"/>
      <c r="G11" s="95"/>
      <c r="H11" s="450"/>
      <c r="I11" s="244"/>
      <c r="J11" s="244"/>
      <c r="K11" s="245"/>
      <c r="L11" s="245"/>
      <c r="M11" s="245"/>
    </row>
    <row r="12" spans="1:13" s="100" customFormat="1" ht="13.15" customHeight="1" outlineLevel="1">
      <c r="A12" s="483">
        <v>1</v>
      </c>
      <c r="B12" s="488" t="s">
        <v>161</v>
      </c>
      <c r="C12" s="488" t="s">
        <v>199</v>
      </c>
      <c r="D12" s="521" t="s">
        <v>200</v>
      </c>
      <c r="E12" s="485">
        <v>1</v>
      </c>
      <c r="F12" s="486"/>
      <c r="G12" s="487"/>
      <c r="H12" s="516"/>
      <c r="I12" s="490"/>
      <c r="J12" s="491"/>
      <c r="K12" s="492"/>
      <c r="L12" s="492"/>
      <c r="M12" s="492"/>
    </row>
    <row r="13" spans="1:13" s="100" customFormat="1" ht="13.15" customHeight="1" outlineLevel="1" thickBot="1">
      <c r="A13" s="483">
        <v>2</v>
      </c>
      <c r="B13" s="488" t="s">
        <v>159</v>
      </c>
      <c r="C13" s="488" t="s">
        <v>198</v>
      </c>
      <c r="D13" s="521" t="s">
        <v>160</v>
      </c>
      <c r="E13" s="485">
        <v>1</v>
      </c>
      <c r="F13" s="486"/>
      <c r="G13" s="487"/>
      <c r="H13" s="516"/>
      <c r="I13" s="490"/>
      <c r="J13" s="491"/>
      <c r="K13" s="492"/>
      <c r="L13" s="492"/>
      <c r="M13" s="492"/>
    </row>
    <row r="14" spans="1:13" s="100" customFormat="1" ht="13.15" customHeight="1" outlineLevel="1" thickTop="1">
      <c r="A14" s="442"/>
      <c r="B14" s="325"/>
      <c r="C14" s="325"/>
      <c r="D14" s="104"/>
      <c r="E14" s="359"/>
      <c r="F14" s="25"/>
      <c r="G14" s="495"/>
      <c r="H14" s="517"/>
      <c r="I14" s="531"/>
      <c r="J14" s="532"/>
      <c r="K14" s="29"/>
      <c r="L14" s="29"/>
      <c r="M14" s="29"/>
    </row>
    <row r="15" spans="1:13" s="104" customFormat="1" ht="13.15" customHeight="1" outlineLevel="1">
      <c r="A15" s="442"/>
      <c r="B15" s="103"/>
      <c r="C15" s="103"/>
      <c r="D15" s="522"/>
      <c r="E15" s="546" t="s">
        <v>145</v>
      </c>
      <c r="F15" s="349"/>
      <c r="G15" s="26"/>
      <c r="H15" s="518"/>
      <c r="I15" s="246"/>
      <c r="J15" s="105"/>
      <c r="K15" s="247"/>
      <c r="L15" s="247"/>
      <c r="M15" s="247"/>
    </row>
    <row r="16" spans="1:13" s="114" customFormat="1" ht="13.15" customHeight="1" outlineLevel="1">
      <c r="A16" s="92" t="s">
        <v>144</v>
      </c>
      <c r="B16" s="109"/>
      <c r="C16" s="109"/>
      <c r="D16" s="523"/>
      <c r="E16" s="545">
        <v>1</v>
      </c>
      <c r="F16" s="112"/>
      <c r="G16" s="112"/>
      <c r="H16" s="519"/>
      <c r="I16" s="248"/>
      <c r="J16" s="113"/>
      <c r="K16" s="249"/>
      <c r="L16" s="249"/>
      <c r="M16" s="249"/>
    </row>
    <row r="17" spans="1:14" s="100" customFormat="1" ht="12" customHeight="1" outlineLevel="1" thickBot="1">
      <c r="A17" s="483">
        <v>3</v>
      </c>
      <c r="B17" s="488" t="s">
        <v>248</v>
      </c>
      <c r="C17" s="488" t="s">
        <v>251</v>
      </c>
      <c r="D17" s="521" t="s">
        <v>252</v>
      </c>
      <c r="E17" s="485">
        <v>1</v>
      </c>
      <c r="F17" s="486"/>
      <c r="G17" s="487"/>
      <c r="H17" s="516"/>
      <c r="I17" s="490"/>
      <c r="J17" s="491"/>
      <c r="K17" s="492"/>
      <c r="L17" s="492"/>
      <c r="M17" s="492"/>
    </row>
    <row r="18" spans="1:14" s="100" customFormat="1" ht="13.15" customHeight="1" outlineLevel="1" thickTop="1">
      <c r="A18" s="442"/>
      <c r="B18" s="325"/>
      <c r="C18" s="325"/>
      <c r="D18" s="104"/>
      <c r="E18" s="359"/>
      <c r="F18" s="25"/>
      <c r="G18" s="495"/>
      <c r="H18" s="517"/>
      <c r="I18" s="531"/>
      <c r="J18" s="532"/>
      <c r="K18" s="29"/>
      <c r="L18" s="29"/>
      <c r="M18" s="29"/>
    </row>
    <row r="19" spans="1:14" s="104" customFormat="1" ht="13.15" customHeight="1" outlineLevel="1">
      <c r="A19" s="442"/>
      <c r="B19" s="103"/>
      <c r="C19" s="103"/>
      <c r="D19" s="522"/>
      <c r="E19" s="546" t="s">
        <v>145</v>
      </c>
      <c r="F19" s="349"/>
      <c r="G19" s="26"/>
      <c r="H19" s="518"/>
      <c r="I19" s="246"/>
      <c r="J19" s="105"/>
      <c r="K19" s="247"/>
      <c r="L19" s="247"/>
      <c r="M19" s="247"/>
    </row>
    <row r="20" spans="1:14" s="114" customFormat="1" ht="13.15" customHeight="1" outlineLevel="1">
      <c r="A20" s="92" t="s">
        <v>153</v>
      </c>
      <c r="B20" s="109"/>
      <c r="C20" s="109"/>
      <c r="D20" s="523"/>
      <c r="E20" s="545">
        <v>5</v>
      </c>
      <c r="F20" s="112"/>
      <c r="G20" s="112"/>
      <c r="H20" s="519"/>
      <c r="I20" s="248"/>
      <c r="J20" s="113"/>
      <c r="K20" s="249"/>
      <c r="L20" s="249"/>
      <c r="M20" s="249"/>
    </row>
    <row r="21" spans="1:14" s="100" customFormat="1" ht="13.15" customHeight="1" outlineLevel="1">
      <c r="A21" s="483">
        <v>4</v>
      </c>
      <c r="B21" s="484"/>
      <c r="C21" s="484"/>
      <c r="D21" s="551" t="s">
        <v>136</v>
      </c>
      <c r="E21" s="485" t="s">
        <v>351</v>
      </c>
      <c r="F21" s="486"/>
      <c r="G21" s="487"/>
      <c r="H21" s="516"/>
      <c r="I21" s="490"/>
      <c r="J21" s="491"/>
      <c r="K21" s="492"/>
      <c r="L21" s="492"/>
      <c r="M21" s="492"/>
    </row>
    <row r="22" spans="1:14" s="100" customFormat="1" ht="13.15" customHeight="1" outlineLevel="1">
      <c r="A22" s="483">
        <v>5</v>
      </c>
      <c r="B22" s="484"/>
      <c r="C22" s="484"/>
      <c r="D22" s="551" t="s">
        <v>138</v>
      </c>
      <c r="E22" s="485" t="s">
        <v>351</v>
      </c>
      <c r="F22" s="486"/>
      <c r="G22" s="487"/>
      <c r="H22" s="516"/>
      <c r="I22" s="490"/>
      <c r="J22" s="491"/>
      <c r="K22" s="492"/>
      <c r="L22" s="492"/>
      <c r="M22" s="492"/>
    </row>
    <row r="23" spans="1:14" s="100" customFormat="1" ht="13.15" customHeight="1" outlineLevel="1">
      <c r="A23" s="483">
        <v>6</v>
      </c>
      <c r="B23" s="484"/>
      <c r="C23" s="484"/>
      <c r="D23" s="551" t="s">
        <v>139</v>
      </c>
      <c r="E23" s="485" t="s">
        <v>351</v>
      </c>
      <c r="F23" s="486"/>
      <c r="G23" s="487"/>
      <c r="H23" s="516"/>
      <c r="I23" s="490"/>
      <c r="J23" s="491"/>
      <c r="K23" s="492"/>
      <c r="L23" s="492"/>
      <c r="M23" s="492"/>
    </row>
    <row r="24" spans="1:14" s="100" customFormat="1" ht="13.15" customHeight="1" outlineLevel="1">
      <c r="A24" s="483">
        <v>7</v>
      </c>
      <c r="B24" s="484"/>
      <c r="C24" s="484"/>
      <c r="D24" s="551" t="s">
        <v>140</v>
      </c>
      <c r="E24" s="485" t="s">
        <v>351</v>
      </c>
      <c r="F24" s="486"/>
      <c r="G24" s="487"/>
      <c r="H24" s="516"/>
      <c r="I24" s="490"/>
      <c r="J24" s="491"/>
      <c r="K24" s="492"/>
      <c r="L24" s="492"/>
      <c r="M24" s="492"/>
    </row>
    <row r="25" spans="1:14" s="100" customFormat="1" ht="13.15" customHeight="1" outlineLevel="1" thickBot="1">
      <c r="A25" s="483">
        <v>8</v>
      </c>
      <c r="B25" s="484"/>
      <c r="C25" s="484"/>
      <c r="D25" s="551" t="s">
        <v>141</v>
      </c>
      <c r="E25" s="485" t="s">
        <v>351</v>
      </c>
      <c r="F25" s="486"/>
      <c r="G25" s="487"/>
      <c r="H25" s="516"/>
      <c r="I25" s="490"/>
      <c r="J25" s="491"/>
      <c r="K25" s="492"/>
      <c r="L25" s="492"/>
      <c r="M25" s="492"/>
    </row>
    <row r="26" spans="1:14" ht="13.15" customHeight="1" thickTop="1">
      <c r="D26" s="556" t="s">
        <v>368</v>
      </c>
      <c r="E26" s="557"/>
      <c r="F26" s="558"/>
      <c r="G26" s="561"/>
      <c r="I26" s="461"/>
      <c r="J26" s="139"/>
      <c r="K26" s="138"/>
      <c r="N26" s="140"/>
    </row>
    <row r="27" spans="1:14" ht="13.15" customHeight="1">
      <c r="D27" s="556"/>
      <c r="E27" s="557"/>
      <c r="F27" s="558"/>
      <c r="G27" s="559"/>
      <c r="I27" s="461"/>
      <c r="J27" s="139"/>
      <c r="K27" s="138"/>
      <c r="N27" s="140"/>
    </row>
    <row r="28" spans="1:14" ht="13.15" customHeight="1">
      <c r="D28" s="556" t="s">
        <v>369</v>
      </c>
      <c r="E28" s="557"/>
      <c r="F28" s="558"/>
      <c r="G28" s="487"/>
      <c r="I28" s="461"/>
      <c r="J28" s="139"/>
      <c r="K28" s="138"/>
      <c r="N28" s="140"/>
    </row>
    <row r="29" spans="1:14" ht="12" customHeight="1">
      <c r="D29" s="556" t="s">
        <v>370</v>
      </c>
      <c r="E29" s="557"/>
      <c r="F29" s="558"/>
      <c r="G29" s="487"/>
      <c r="I29" s="461"/>
      <c r="J29" s="139"/>
      <c r="K29" s="138"/>
      <c r="N29" s="140"/>
    </row>
    <row r="30" spans="1:14" ht="12" customHeight="1">
      <c r="D30" s="560" t="s">
        <v>371</v>
      </c>
      <c r="E30" s="557"/>
      <c r="F30" s="558"/>
      <c r="G30" s="487"/>
      <c r="I30" s="461"/>
      <c r="J30" s="139"/>
      <c r="K30" s="138"/>
      <c r="N30" s="140"/>
    </row>
    <row r="31" spans="1:14" ht="12" customHeight="1">
      <c r="D31" s="562" t="s">
        <v>47</v>
      </c>
      <c r="E31" s="563"/>
      <c r="F31" s="564"/>
      <c r="G31" s="487"/>
      <c r="I31" s="461"/>
      <c r="J31" s="139"/>
      <c r="K31" s="138"/>
      <c r="N31" s="140"/>
    </row>
    <row r="32" spans="1:14" s="75" customFormat="1" ht="12" customHeight="1" thickBot="1">
      <c r="D32" s="566" t="s">
        <v>372</v>
      </c>
      <c r="E32" s="563"/>
      <c r="F32" s="564"/>
      <c r="G32" s="559"/>
      <c r="H32" s="565"/>
      <c r="I32" s="565"/>
      <c r="J32" s="73"/>
      <c r="K32" s="71"/>
      <c r="L32" s="74"/>
      <c r="M32" s="74"/>
      <c r="N32" s="74"/>
    </row>
    <row r="33" spans="1:14" ht="12" customHeight="1" thickTop="1">
      <c r="D33" s="556" t="s">
        <v>373</v>
      </c>
      <c r="E33" s="557"/>
      <c r="F33" s="558"/>
      <c r="G33" s="561"/>
      <c r="I33" s="461"/>
      <c r="J33" s="139"/>
      <c r="K33" s="138"/>
      <c r="N33" s="140"/>
    </row>
    <row r="34" spans="1:14" s="104" customFormat="1" ht="13.15" customHeight="1" outlineLevel="1">
      <c r="A34" s="442"/>
      <c r="B34" s="103"/>
      <c r="C34" s="103"/>
      <c r="D34" s="522"/>
      <c r="E34" s="546" t="s">
        <v>145</v>
      </c>
      <c r="F34" s="349"/>
      <c r="G34" s="26"/>
      <c r="H34" s="452"/>
      <c r="I34" s="452"/>
      <c r="J34" s="246"/>
      <c r="K34" s="105"/>
      <c r="L34" s="247"/>
      <c r="M34" s="247"/>
      <c r="N34" s="247"/>
    </row>
    <row r="35" spans="1:14" ht="38.25">
      <c r="A35" s="117"/>
      <c r="B35" s="117"/>
      <c r="C35" s="117"/>
      <c r="D35" s="567" t="s">
        <v>374</v>
      </c>
      <c r="E35" s="349"/>
      <c r="F35" s="119"/>
      <c r="G35" s="120"/>
      <c r="H35" s="454"/>
      <c r="I35" s="454"/>
      <c r="J35" s="139"/>
      <c r="K35" s="138"/>
      <c r="N35" s="140"/>
    </row>
  </sheetData>
  <mergeCells count="2">
    <mergeCell ref="I6:J6"/>
    <mergeCell ref="K6:M6"/>
  </mergeCells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23556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23556" r:id="rId4" name="NumberLines"/>
      </mc:Fallback>
    </mc:AlternateContent>
    <mc:AlternateContent xmlns:mc="http://schemas.openxmlformats.org/markup-compatibility/2006">
      <mc:Choice Requires="x14">
        <control shapeId="23555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23555" r:id="rId6" name="FormatSpec"/>
      </mc:Fallback>
    </mc:AlternateContent>
    <mc:AlternateContent xmlns:mc="http://schemas.openxmlformats.org/markup-compatibility/2006">
      <mc:Choice Requires="x14">
        <control shapeId="23554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23554" r:id="rId8" name="FormatWork"/>
      </mc:Fallback>
    </mc:AlternateContent>
    <mc:AlternateContent xmlns:mc="http://schemas.openxmlformats.org/markup-compatibility/2006">
      <mc:Choice Requires="x14">
        <control shapeId="23553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23553" r:id="rId10" name="FormatPrint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3">
    <tabColor rgb="FF00B050"/>
    <outlinePr summaryBelow="0"/>
  </sheetPr>
  <dimension ref="A1:N75"/>
  <sheetViews>
    <sheetView showGridLines="0" view="pageLayout" zoomScaleNormal="100" workbookViewId="0">
      <selection sqref="A1:G76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8" width="48.6640625" style="461" hidden="1" customWidth="1"/>
    <col min="9" max="9" width="6.6640625" style="139" hidden="1" customWidth="1"/>
    <col min="10" max="10" width="6.6640625" style="138" hidden="1" customWidth="1"/>
    <col min="11" max="13" width="8.6640625" style="140" hidden="1" customWidth="1"/>
    <col min="14" max="26" width="9.33203125" style="79" customWidth="1"/>
    <col min="27" max="469" width="0" style="79" hidden="1" customWidth="1"/>
    <col min="470" max="16384" width="6.33203125" style="79"/>
  </cols>
  <sheetData>
    <row r="1" spans="1:13" ht="12" customHeight="1">
      <c r="A1" s="35" t="s">
        <v>375</v>
      </c>
    </row>
    <row r="2" spans="1:13" s="42" customFormat="1" ht="23.25">
      <c r="A2" s="34" t="s">
        <v>343</v>
      </c>
      <c r="B2" s="36"/>
      <c r="C2" s="36"/>
      <c r="D2" s="36"/>
      <c r="E2" s="37"/>
      <c r="F2" s="38"/>
      <c r="G2" s="37"/>
      <c r="H2" s="443"/>
      <c r="I2" s="39"/>
      <c r="J2" s="40"/>
      <c r="K2" s="41"/>
      <c r="L2" s="41"/>
      <c r="M2" s="41"/>
    </row>
    <row r="3" spans="1:13" s="42" customFormat="1" ht="23.25">
      <c r="A3" s="43" t="s">
        <v>342</v>
      </c>
      <c r="B3" s="45"/>
      <c r="C3" s="45"/>
      <c r="D3" s="44" t="s">
        <v>355</v>
      </c>
      <c r="E3" s="46"/>
      <c r="F3" s="47"/>
      <c r="G3" s="46"/>
      <c r="H3" s="444"/>
      <c r="I3" s="39"/>
      <c r="J3" s="40"/>
      <c r="K3" s="41"/>
      <c r="L3" s="41"/>
      <c r="M3" s="41"/>
    </row>
    <row r="4" spans="1:13" s="55" customFormat="1" ht="15.75">
      <c r="A4" s="50" t="s">
        <v>345</v>
      </c>
      <c r="B4" s="51"/>
      <c r="C4" s="51"/>
      <c r="D4" s="52"/>
      <c r="E4" s="53"/>
      <c r="F4" s="54"/>
      <c r="G4" s="53"/>
      <c r="H4" s="445"/>
      <c r="I4" s="437"/>
      <c r="J4" s="436"/>
      <c r="K4" s="438"/>
      <c r="L4" s="438"/>
      <c r="M4" s="438"/>
    </row>
    <row r="5" spans="1:13" s="55" customFormat="1" ht="15.75">
      <c r="A5" s="50" t="s">
        <v>344</v>
      </c>
      <c r="B5" s="51"/>
      <c r="C5" s="51"/>
      <c r="D5" s="52"/>
      <c r="E5" s="53"/>
      <c r="F5" s="54"/>
      <c r="G5" s="53"/>
      <c r="H5" s="445"/>
      <c r="I5" s="440"/>
      <c r="J5" s="439"/>
      <c r="K5" s="441"/>
      <c r="L5" s="441"/>
      <c r="M5" s="441"/>
    </row>
    <row r="6" spans="1:13" s="60" customFormat="1" ht="15.75" thickBot="1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  <c r="H6" s="446" t="s">
        <v>151</v>
      </c>
      <c r="I6" s="586" t="s">
        <v>15</v>
      </c>
      <c r="J6" s="587"/>
      <c r="K6" s="588" t="s">
        <v>16</v>
      </c>
      <c r="L6" s="589"/>
      <c r="M6" s="589"/>
    </row>
    <row r="7" spans="1:13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  <c r="H7" s="446" t="s">
        <v>147</v>
      </c>
      <c r="I7" s="63" t="s">
        <v>11</v>
      </c>
      <c r="J7" s="59" t="s">
        <v>4</v>
      </c>
      <c r="K7" s="64" t="s">
        <v>12</v>
      </c>
      <c r="L7" s="64" t="s">
        <v>13</v>
      </c>
      <c r="M7" s="547" t="s">
        <v>14</v>
      </c>
    </row>
    <row r="8" spans="1:13" ht="12" hidden="1" customHeight="1">
      <c r="A8" s="78" t="s">
        <v>37</v>
      </c>
      <c r="B8" s="326"/>
      <c r="C8" s="326"/>
      <c r="D8" s="326"/>
      <c r="E8" s="71"/>
      <c r="F8" s="72"/>
      <c r="G8" s="71"/>
      <c r="H8" s="448"/>
      <c r="I8" s="73"/>
      <c r="J8" s="71"/>
      <c r="K8" s="74"/>
      <c r="L8" s="74"/>
      <c r="M8" s="74"/>
    </row>
    <row r="9" spans="1:13" s="89" customFormat="1" ht="12" hidden="1" customHeight="1" thickBot="1">
      <c r="A9" s="82" t="s">
        <v>36</v>
      </c>
      <c r="B9" s="83" t="s">
        <v>165</v>
      </c>
      <c r="C9" s="83"/>
      <c r="D9" s="83"/>
      <c r="E9" s="85"/>
      <c r="F9" s="86"/>
      <c r="G9" s="85"/>
      <c r="H9" s="449"/>
      <c r="I9" s="87"/>
      <c r="J9" s="85"/>
      <c r="K9" s="88"/>
      <c r="L9" s="88"/>
      <c r="M9" s="88"/>
    </row>
    <row r="10" spans="1:13" s="114" customFormat="1" ht="13.15" customHeight="1" outlineLevel="1">
      <c r="A10" s="92" t="s">
        <v>144</v>
      </c>
      <c r="B10" s="109"/>
      <c r="C10" s="109"/>
      <c r="D10" s="523"/>
      <c r="E10" s="545">
        <v>3</v>
      </c>
      <c r="F10" s="112"/>
      <c r="G10" s="112"/>
      <c r="H10" s="519"/>
      <c r="I10" s="248"/>
      <c r="J10" s="113"/>
      <c r="K10" s="249"/>
      <c r="L10" s="249"/>
      <c r="M10" s="249"/>
    </row>
    <row r="11" spans="1:13" s="100" customFormat="1" ht="12" customHeight="1" outlineLevel="1">
      <c r="A11" s="483">
        <v>1</v>
      </c>
      <c r="B11" s="488" t="s">
        <v>186</v>
      </c>
      <c r="C11" s="488" t="s">
        <v>197</v>
      </c>
      <c r="D11" s="521" t="s">
        <v>187</v>
      </c>
      <c r="E11" s="485">
        <v>1</v>
      </c>
      <c r="F11" s="486"/>
      <c r="G11" s="485"/>
      <c r="H11" s="516"/>
      <c r="I11" s="490"/>
      <c r="J11" s="491"/>
      <c r="K11" s="492"/>
      <c r="L11" s="492"/>
      <c r="M11" s="492"/>
    </row>
    <row r="12" spans="1:13" s="100" customFormat="1" ht="13.15" customHeight="1" outlineLevel="1">
      <c r="A12" s="483">
        <v>2</v>
      </c>
      <c r="B12" s="488" t="s">
        <v>157</v>
      </c>
      <c r="C12" s="488">
        <v>0</v>
      </c>
      <c r="D12" s="521" t="s">
        <v>282</v>
      </c>
      <c r="E12" s="485">
        <v>1</v>
      </c>
      <c r="F12" s="486" t="s">
        <v>69</v>
      </c>
      <c r="G12" s="485"/>
      <c r="H12" s="516"/>
      <c r="I12" s="490"/>
      <c r="J12" s="491"/>
      <c r="K12" s="492"/>
      <c r="L12" s="492"/>
      <c r="M12" s="492"/>
    </row>
    <row r="13" spans="1:13" s="100" customFormat="1" ht="14.25" outlineLevel="1" thickBot="1">
      <c r="A13" s="483">
        <v>3</v>
      </c>
      <c r="B13" s="488" t="s">
        <v>233</v>
      </c>
      <c r="C13" s="488" t="s">
        <v>265</v>
      </c>
      <c r="D13" s="521" t="s">
        <v>264</v>
      </c>
      <c r="E13" s="485">
        <v>1</v>
      </c>
      <c r="F13" s="486"/>
      <c r="G13" s="485"/>
      <c r="H13" s="516"/>
      <c r="I13" s="490"/>
      <c r="J13" s="491"/>
      <c r="K13" s="492"/>
      <c r="L13" s="492"/>
      <c r="M13" s="492"/>
    </row>
    <row r="14" spans="1:13" s="100" customFormat="1" ht="13.15" customHeight="1" outlineLevel="1" thickTop="1">
      <c r="A14" s="442"/>
      <c r="B14" s="325"/>
      <c r="C14" s="325"/>
      <c r="D14" s="104"/>
      <c r="E14" s="359"/>
      <c r="F14" s="25"/>
      <c r="G14" s="496"/>
      <c r="H14" s="517"/>
      <c r="I14" s="531"/>
      <c r="J14" s="532"/>
      <c r="K14" s="29"/>
      <c r="L14" s="29"/>
      <c r="M14" s="29"/>
    </row>
    <row r="15" spans="1:13" s="104" customFormat="1" ht="13.15" customHeight="1" outlineLevel="1">
      <c r="A15" s="442"/>
      <c r="B15" s="103"/>
      <c r="C15" s="103"/>
      <c r="D15" s="522"/>
      <c r="E15" s="546" t="s">
        <v>145</v>
      </c>
      <c r="F15" s="349"/>
      <c r="H15" s="518"/>
      <c r="I15" s="246"/>
      <c r="J15" s="105"/>
      <c r="K15" s="247"/>
      <c r="L15" s="247"/>
      <c r="M15" s="247"/>
    </row>
    <row r="16" spans="1:13" s="114" customFormat="1" ht="13.15" customHeight="1" outlineLevel="1">
      <c r="A16" s="92" t="s">
        <v>49</v>
      </c>
      <c r="B16" s="109"/>
      <c r="C16" s="109"/>
      <c r="D16" s="523"/>
      <c r="E16" s="545">
        <v>7</v>
      </c>
      <c r="F16" s="112"/>
      <c r="G16" s="112"/>
      <c r="H16" s="519"/>
      <c r="I16" s="248"/>
      <c r="J16" s="113"/>
      <c r="K16" s="249"/>
      <c r="L16" s="249"/>
      <c r="M16" s="249"/>
    </row>
    <row r="17" spans="1:13" s="100" customFormat="1" ht="12" customHeight="1" outlineLevel="1">
      <c r="A17" s="483">
        <v>4</v>
      </c>
      <c r="B17" s="488" t="s">
        <v>234</v>
      </c>
      <c r="C17" s="488" t="s">
        <v>240</v>
      </c>
      <c r="D17" s="521" t="s">
        <v>235</v>
      </c>
      <c r="E17" s="485">
        <v>1</v>
      </c>
      <c r="F17" s="486"/>
      <c r="G17" s="485"/>
      <c r="H17" s="516"/>
      <c r="I17" s="490"/>
      <c r="J17" s="491"/>
      <c r="K17" s="492"/>
      <c r="L17" s="492"/>
      <c r="M17" s="492"/>
    </row>
    <row r="18" spans="1:13" s="100" customFormat="1" ht="12" customHeight="1" outlineLevel="1">
      <c r="A18" s="483">
        <v>5</v>
      </c>
      <c r="B18" s="488" t="s">
        <v>234</v>
      </c>
      <c r="C18" s="488" t="s">
        <v>236</v>
      </c>
      <c r="D18" s="521" t="s">
        <v>237</v>
      </c>
      <c r="E18" s="485">
        <v>1</v>
      </c>
      <c r="F18" s="486"/>
      <c r="G18" s="485"/>
      <c r="H18" s="516"/>
      <c r="I18" s="490"/>
      <c r="J18" s="491"/>
      <c r="K18" s="492"/>
      <c r="L18" s="492"/>
      <c r="M18" s="492"/>
    </row>
    <row r="19" spans="1:13" s="100" customFormat="1" ht="12" customHeight="1" outlineLevel="1">
      <c r="A19" s="483">
        <v>6</v>
      </c>
      <c r="B19" s="488" t="s">
        <v>234</v>
      </c>
      <c r="C19" s="488" t="s">
        <v>243</v>
      </c>
      <c r="D19" s="521" t="s">
        <v>242</v>
      </c>
      <c r="E19" s="485">
        <v>2</v>
      </c>
      <c r="F19" s="486"/>
      <c r="G19" s="485"/>
      <c r="H19" s="516"/>
      <c r="I19" s="490"/>
      <c r="J19" s="491"/>
      <c r="K19" s="492"/>
      <c r="L19" s="492"/>
      <c r="M19" s="492"/>
    </row>
    <row r="20" spans="1:13" s="100" customFormat="1" ht="12" customHeight="1" outlineLevel="1">
      <c r="A20" s="483">
        <v>7</v>
      </c>
      <c r="B20" s="488" t="s">
        <v>159</v>
      </c>
      <c r="C20" s="488" t="s">
        <v>260</v>
      </c>
      <c r="D20" s="521" t="s">
        <v>261</v>
      </c>
      <c r="E20" s="485">
        <v>1</v>
      </c>
      <c r="F20" s="486"/>
      <c r="G20" s="485"/>
      <c r="H20" s="516"/>
      <c r="I20" s="490"/>
      <c r="J20" s="491"/>
      <c r="K20" s="492"/>
      <c r="L20" s="492"/>
      <c r="M20" s="492"/>
    </row>
    <row r="21" spans="1:13" s="100" customFormat="1" ht="12" customHeight="1" outlineLevel="1">
      <c r="A21" s="483">
        <v>8</v>
      </c>
      <c r="B21" s="488" t="s">
        <v>157</v>
      </c>
      <c r="C21" s="488">
        <v>0</v>
      </c>
      <c r="D21" s="521" t="s">
        <v>202</v>
      </c>
      <c r="E21" s="485">
        <v>1</v>
      </c>
      <c r="F21" s="486"/>
      <c r="G21" s="485"/>
      <c r="H21" s="516"/>
      <c r="I21" s="490"/>
      <c r="J21" s="491"/>
      <c r="K21" s="492"/>
      <c r="L21" s="492"/>
      <c r="M21" s="492"/>
    </row>
    <row r="22" spans="1:13" s="100" customFormat="1" ht="12" customHeight="1" outlineLevel="1">
      <c r="A22" s="483">
        <v>9</v>
      </c>
      <c r="B22" s="488" t="s">
        <v>159</v>
      </c>
      <c r="C22" s="488" t="s">
        <v>262</v>
      </c>
      <c r="D22" s="521" t="s">
        <v>263</v>
      </c>
      <c r="E22" s="485">
        <v>1</v>
      </c>
      <c r="F22" s="486"/>
      <c r="G22" s="485"/>
      <c r="H22" s="516"/>
      <c r="I22" s="490"/>
      <c r="J22" s="491"/>
      <c r="K22" s="492"/>
      <c r="L22" s="492"/>
      <c r="M22" s="492"/>
    </row>
    <row r="23" spans="1:13" s="100" customFormat="1" ht="12" customHeight="1" outlineLevel="1" thickBot="1">
      <c r="A23" s="483">
        <v>10</v>
      </c>
      <c r="B23" s="488" t="s">
        <v>291</v>
      </c>
      <c r="C23" s="488" t="s">
        <v>290</v>
      </c>
      <c r="D23" s="521" t="s">
        <v>292</v>
      </c>
      <c r="E23" s="485">
        <v>1</v>
      </c>
      <c r="F23" s="486"/>
      <c r="G23" s="485"/>
      <c r="H23" s="516"/>
      <c r="I23" s="490"/>
      <c r="J23" s="491"/>
      <c r="K23" s="492"/>
      <c r="L23" s="492"/>
      <c r="M23" s="492"/>
    </row>
    <row r="24" spans="1:13" s="100" customFormat="1" ht="13.15" customHeight="1" outlineLevel="1" thickTop="1">
      <c r="A24" s="442"/>
      <c r="B24" s="325"/>
      <c r="C24" s="325"/>
      <c r="D24" s="104"/>
      <c r="E24" s="359"/>
      <c r="F24" s="25"/>
      <c r="G24" s="496"/>
      <c r="H24" s="517"/>
      <c r="I24" s="531"/>
      <c r="J24" s="532"/>
      <c r="K24" s="29"/>
      <c r="L24" s="29"/>
      <c r="M24" s="29"/>
    </row>
    <row r="25" spans="1:13" s="104" customFormat="1" ht="13.15" customHeight="1" outlineLevel="1">
      <c r="A25" s="442"/>
      <c r="B25" s="103"/>
      <c r="C25" s="103"/>
      <c r="D25" s="522"/>
      <c r="E25" s="546" t="s">
        <v>145</v>
      </c>
      <c r="F25" s="349"/>
      <c r="H25" s="518"/>
      <c r="I25" s="246"/>
      <c r="J25" s="105"/>
      <c r="K25" s="247"/>
      <c r="L25" s="247"/>
      <c r="M25" s="247"/>
    </row>
    <row r="26" spans="1:13" s="114" customFormat="1" ht="13.15" customHeight="1" outlineLevel="1">
      <c r="A26" s="92" t="s">
        <v>50</v>
      </c>
      <c r="B26" s="109"/>
      <c r="C26" s="109"/>
      <c r="D26" s="523"/>
      <c r="E26" s="545">
        <v>1</v>
      </c>
      <c r="F26" s="112"/>
      <c r="G26" s="112"/>
      <c r="H26" s="519"/>
      <c r="I26" s="248"/>
      <c r="J26" s="113"/>
      <c r="K26" s="249"/>
      <c r="L26" s="249"/>
      <c r="M26" s="249"/>
    </row>
    <row r="27" spans="1:13" s="100" customFormat="1" ht="12" customHeight="1" outlineLevel="1" thickBot="1">
      <c r="A27" s="483">
        <v>11</v>
      </c>
      <c r="B27" s="488" t="s">
        <v>156</v>
      </c>
      <c r="C27" s="488" t="s">
        <v>231</v>
      </c>
      <c r="D27" s="521" t="s">
        <v>232</v>
      </c>
      <c r="E27" s="485">
        <v>1</v>
      </c>
      <c r="F27" s="486"/>
      <c r="G27" s="485"/>
      <c r="H27" s="516"/>
      <c r="I27" s="490"/>
      <c r="J27" s="491"/>
      <c r="K27" s="492"/>
      <c r="L27" s="492"/>
      <c r="M27" s="492"/>
    </row>
    <row r="28" spans="1:13" s="100" customFormat="1" ht="13.15" customHeight="1" outlineLevel="1" thickTop="1">
      <c r="A28" s="442"/>
      <c r="B28" s="325"/>
      <c r="C28" s="325"/>
      <c r="D28" s="104"/>
      <c r="E28" s="359"/>
      <c r="F28" s="25"/>
      <c r="G28" s="496"/>
      <c r="H28" s="517"/>
      <c r="I28" s="531"/>
      <c r="J28" s="532"/>
      <c r="K28" s="29"/>
      <c r="L28" s="29"/>
      <c r="M28" s="29"/>
    </row>
    <row r="29" spans="1:13" s="104" customFormat="1" ht="13.15" customHeight="1" outlineLevel="1">
      <c r="A29" s="442"/>
      <c r="B29" s="103"/>
      <c r="C29" s="103"/>
      <c r="D29" s="522"/>
      <c r="E29" s="546" t="s">
        <v>145</v>
      </c>
      <c r="F29" s="349"/>
      <c r="H29" s="518"/>
      <c r="I29" s="246"/>
      <c r="J29" s="105"/>
      <c r="K29" s="247"/>
      <c r="L29" s="247"/>
      <c r="M29" s="247"/>
    </row>
    <row r="30" spans="1:13" s="114" customFormat="1" ht="13.15" customHeight="1" outlineLevel="1">
      <c r="A30" s="92" t="s">
        <v>19</v>
      </c>
      <c r="B30" s="109"/>
      <c r="C30" s="109"/>
      <c r="D30" s="523"/>
      <c r="E30" s="545">
        <v>3</v>
      </c>
      <c r="F30" s="112"/>
      <c r="G30" s="112"/>
      <c r="H30" s="519"/>
      <c r="I30" s="248"/>
      <c r="J30" s="113"/>
      <c r="K30" s="249"/>
      <c r="L30" s="249"/>
      <c r="M30" s="249"/>
    </row>
    <row r="31" spans="1:13" s="100" customFormat="1" ht="12" customHeight="1" outlineLevel="1">
      <c r="A31" s="483">
        <v>12</v>
      </c>
      <c r="B31" s="488" t="s">
        <v>156</v>
      </c>
      <c r="C31" s="488" t="s">
        <v>266</v>
      </c>
      <c r="D31" s="521" t="s">
        <v>267</v>
      </c>
      <c r="E31" s="485">
        <v>1</v>
      </c>
      <c r="F31" s="486"/>
      <c r="G31" s="485"/>
      <c r="H31" s="516"/>
      <c r="I31" s="490"/>
      <c r="J31" s="491"/>
      <c r="K31" s="492"/>
      <c r="L31" s="492"/>
      <c r="M31" s="492"/>
    </row>
    <row r="32" spans="1:13" s="100" customFormat="1" ht="12" customHeight="1" outlineLevel="1">
      <c r="A32" s="483">
        <v>13</v>
      </c>
      <c r="B32" s="488" t="s">
        <v>156</v>
      </c>
      <c r="C32" s="488" t="s">
        <v>268</v>
      </c>
      <c r="D32" s="521" t="s">
        <v>269</v>
      </c>
      <c r="E32" s="485">
        <v>2</v>
      </c>
      <c r="F32" s="486"/>
      <c r="G32" s="485"/>
      <c r="H32" s="516"/>
      <c r="I32" s="490"/>
      <c r="J32" s="491"/>
      <c r="K32" s="492"/>
      <c r="L32" s="492"/>
      <c r="M32" s="492"/>
    </row>
    <row r="33" spans="1:13" s="100" customFormat="1" ht="12" customHeight="1" outlineLevel="1" thickBot="1">
      <c r="A33" s="483">
        <v>14</v>
      </c>
      <c r="B33" s="488" t="s">
        <v>156</v>
      </c>
      <c r="C33" s="488" t="s">
        <v>270</v>
      </c>
      <c r="D33" s="521" t="s">
        <v>271</v>
      </c>
      <c r="E33" s="485">
        <v>1</v>
      </c>
      <c r="F33" s="486"/>
      <c r="G33" s="485"/>
      <c r="H33" s="516"/>
      <c r="I33" s="490"/>
      <c r="J33" s="491"/>
      <c r="K33" s="492"/>
      <c r="L33" s="492"/>
      <c r="M33" s="492"/>
    </row>
    <row r="34" spans="1:13" s="100" customFormat="1" ht="13.15" customHeight="1" outlineLevel="1" thickTop="1">
      <c r="A34" s="442"/>
      <c r="B34" s="325"/>
      <c r="C34" s="325"/>
      <c r="D34" s="104" t="s">
        <v>349</v>
      </c>
      <c r="E34" s="359"/>
      <c r="F34" s="25"/>
      <c r="G34" s="496"/>
      <c r="H34" s="517"/>
      <c r="I34" s="531"/>
      <c r="J34" s="532"/>
      <c r="K34" s="29"/>
      <c r="L34" s="29"/>
      <c r="M34" s="29"/>
    </row>
    <row r="35" spans="1:13" s="104" customFormat="1" ht="13.15" customHeight="1" outlineLevel="1">
      <c r="A35" s="442"/>
      <c r="B35" s="103"/>
      <c r="C35" s="103"/>
      <c r="D35" s="522"/>
      <c r="E35" s="546" t="s">
        <v>145</v>
      </c>
      <c r="F35" s="349"/>
      <c r="H35" s="518"/>
      <c r="I35" s="246"/>
      <c r="J35" s="105"/>
      <c r="K35" s="247"/>
      <c r="L35" s="247"/>
      <c r="M35" s="247"/>
    </row>
    <row r="36" spans="1:13" s="100" customFormat="1" ht="12" customHeight="1" outlineLevel="1">
      <c r="A36" s="483">
        <v>15</v>
      </c>
      <c r="B36" s="488" t="s">
        <v>201</v>
      </c>
      <c r="C36" s="488" t="s">
        <v>210</v>
      </c>
      <c r="D36" s="521" t="s">
        <v>203</v>
      </c>
      <c r="E36" s="485">
        <v>1</v>
      </c>
      <c r="F36" s="486"/>
      <c r="G36" s="485"/>
      <c r="H36" s="516"/>
      <c r="I36" s="490"/>
      <c r="J36" s="491"/>
      <c r="K36" s="492"/>
      <c r="L36" s="492"/>
      <c r="M36" s="492"/>
    </row>
    <row r="37" spans="1:13" s="100" customFormat="1" ht="12" customHeight="1" outlineLevel="1">
      <c r="A37" s="483">
        <v>16</v>
      </c>
      <c r="B37" s="488" t="s">
        <v>201</v>
      </c>
      <c r="C37" s="488" t="s">
        <v>211</v>
      </c>
      <c r="D37" s="521" t="s">
        <v>204</v>
      </c>
      <c r="E37" s="485">
        <v>2</v>
      </c>
      <c r="F37" s="486"/>
      <c r="G37" s="485"/>
      <c r="H37" s="516"/>
      <c r="I37" s="490"/>
      <c r="J37" s="491"/>
      <c r="K37" s="492"/>
      <c r="L37" s="492"/>
      <c r="M37" s="492"/>
    </row>
    <row r="38" spans="1:13" s="100" customFormat="1" ht="12" customHeight="1" outlineLevel="1">
      <c r="A38" s="483">
        <v>17</v>
      </c>
      <c r="B38" s="488" t="s">
        <v>201</v>
      </c>
      <c r="C38" s="488" t="s">
        <v>212</v>
      </c>
      <c r="D38" s="521" t="s">
        <v>205</v>
      </c>
      <c r="E38" s="485">
        <v>2</v>
      </c>
      <c r="F38" s="486"/>
      <c r="G38" s="485"/>
      <c r="H38" s="516"/>
      <c r="I38" s="490"/>
      <c r="J38" s="491"/>
      <c r="K38" s="492"/>
      <c r="L38" s="492"/>
      <c r="M38" s="492"/>
    </row>
    <row r="39" spans="1:13" s="100" customFormat="1" ht="12" customHeight="1" outlineLevel="1">
      <c r="A39" s="483">
        <v>18</v>
      </c>
      <c r="B39" s="488" t="s">
        <v>201</v>
      </c>
      <c r="C39" s="488" t="s">
        <v>212</v>
      </c>
      <c r="D39" s="521" t="s">
        <v>206</v>
      </c>
      <c r="E39" s="485">
        <v>1</v>
      </c>
      <c r="F39" s="486"/>
      <c r="G39" s="485"/>
      <c r="H39" s="516"/>
      <c r="I39" s="490"/>
      <c r="J39" s="491"/>
      <c r="K39" s="492"/>
      <c r="L39" s="492"/>
      <c r="M39" s="492"/>
    </row>
    <row r="40" spans="1:13" s="100" customFormat="1" ht="12" customHeight="1" outlineLevel="1">
      <c r="A40" s="483">
        <v>19</v>
      </c>
      <c r="B40" s="488" t="s">
        <v>208</v>
      </c>
      <c r="C40" s="488" t="s">
        <v>213</v>
      </c>
      <c r="D40" s="521" t="s">
        <v>209</v>
      </c>
      <c r="E40" s="485">
        <v>1</v>
      </c>
      <c r="F40" s="486"/>
      <c r="G40" s="485"/>
      <c r="H40" s="516"/>
      <c r="I40" s="490"/>
      <c r="J40" s="491"/>
      <c r="K40" s="492"/>
      <c r="L40" s="492"/>
      <c r="M40" s="492"/>
    </row>
    <row r="41" spans="1:13" s="100" customFormat="1" ht="12" customHeight="1" outlineLevel="1">
      <c r="A41" s="483">
        <v>20</v>
      </c>
      <c r="B41" s="488" t="s">
        <v>156</v>
      </c>
      <c r="C41" s="488" t="s">
        <v>217</v>
      </c>
      <c r="D41" s="521" t="s">
        <v>216</v>
      </c>
      <c r="E41" s="485">
        <v>1</v>
      </c>
      <c r="F41" s="486"/>
      <c r="G41" s="485"/>
      <c r="H41" s="516"/>
      <c r="I41" s="490"/>
      <c r="J41" s="491"/>
      <c r="K41" s="492"/>
      <c r="L41" s="492"/>
      <c r="M41" s="492"/>
    </row>
    <row r="42" spans="1:13" s="100" customFormat="1" ht="12" customHeight="1" outlineLevel="1">
      <c r="A42" s="483">
        <v>21</v>
      </c>
      <c r="B42" s="488" t="s">
        <v>156</v>
      </c>
      <c r="C42" s="488" t="s">
        <v>219</v>
      </c>
      <c r="D42" s="521" t="s">
        <v>218</v>
      </c>
      <c r="E42" s="485">
        <v>4</v>
      </c>
      <c r="F42" s="486"/>
      <c r="G42" s="485"/>
      <c r="H42" s="516"/>
      <c r="I42" s="490"/>
      <c r="J42" s="491"/>
      <c r="K42" s="492"/>
      <c r="L42" s="492"/>
      <c r="M42" s="492"/>
    </row>
    <row r="43" spans="1:13" s="100" customFormat="1" ht="12" customHeight="1" outlineLevel="1">
      <c r="A43" s="483">
        <v>22</v>
      </c>
      <c r="B43" s="488" t="s">
        <v>156</v>
      </c>
      <c r="C43" s="488" t="s">
        <v>221</v>
      </c>
      <c r="D43" s="521" t="s">
        <v>220</v>
      </c>
      <c r="E43" s="485">
        <v>1</v>
      </c>
      <c r="F43" s="486"/>
      <c r="G43" s="485"/>
      <c r="H43" s="516"/>
      <c r="I43" s="490"/>
      <c r="J43" s="491"/>
      <c r="K43" s="492"/>
      <c r="L43" s="492"/>
      <c r="M43" s="492"/>
    </row>
    <row r="44" spans="1:13" s="100" customFormat="1" ht="12" customHeight="1" outlineLevel="1">
      <c r="A44" s="483">
        <v>32</v>
      </c>
      <c r="B44" s="488" t="s">
        <v>155</v>
      </c>
      <c r="C44" s="488" t="s">
        <v>224</v>
      </c>
      <c r="D44" s="521" t="s">
        <v>223</v>
      </c>
      <c r="E44" s="485">
        <v>1</v>
      </c>
      <c r="F44" s="486"/>
      <c r="G44" s="485"/>
      <c r="H44" s="516"/>
      <c r="I44" s="490"/>
      <c r="J44" s="491"/>
      <c r="K44" s="492"/>
      <c r="L44" s="492"/>
      <c r="M44" s="492"/>
    </row>
    <row r="45" spans="1:13" s="100" customFormat="1" ht="12" customHeight="1" outlineLevel="1">
      <c r="A45" s="483">
        <v>33</v>
      </c>
      <c r="B45" s="488" t="s">
        <v>155</v>
      </c>
      <c r="C45" s="488" t="s">
        <v>226</v>
      </c>
      <c r="D45" s="521" t="s">
        <v>225</v>
      </c>
      <c r="E45" s="485">
        <v>1</v>
      </c>
      <c r="F45" s="486"/>
      <c r="G45" s="485"/>
      <c r="H45" s="516"/>
      <c r="I45" s="490"/>
      <c r="J45" s="491"/>
      <c r="K45" s="492"/>
      <c r="L45" s="492"/>
      <c r="M45" s="492"/>
    </row>
    <row r="46" spans="1:13" s="100" customFormat="1" ht="12" customHeight="1" outlineLevel="1">
      <c r="A46" s="483">
        <v>34</v>
      </c>
      <c r="B46" s="488" t="s">
        <v>155</v>
      </c>
      <c r="C46" s="488" t="s">
        <v>230</v>
      </c>
      <c r="D46" s="521" t="s">
        <v>229</v>
      </c>
      <c r="E46" s="485">
        <v>1</v>
      </c>
      <c r="F46" s="486"/>
      <c r="G46" s="485"/>
      <c r="H46" s="516"/>
      <c r="I46" s="490"/>
      <c r="J46" s="491"/>
      <c r="K46" s="492"/>
      <c r="L46" s="492"/>
      <c r="M46" s="492"/>
    </row>
    <row r="47" spans="1:13" s="100" customFormat="1" ht="12" customHeight="1" outlineLevel="1" thickBot="1">
      <c r="A47" s="483">
        <v>35</v>
      </c>
      <c r="B47" s="488" t="s">
        <v>155</v>
      </c>
      <c r="C47" s="488" t="s">
        <v>293</v>
      </c>
      <c r="D47" s="521" t="s">
        <v>294</v>
      </c>
      <c r="E47" s="485">
        <v>1</v>
      </c>
      <c r="F47" s="486"/>
      <c r="G47" s="485"/>
      <c r="H47" s="516"/>
      <c r="I47" s="490"/>
      <c r="J47" s="491"/>
      <c r="K47" s="492"/>
      <c r="L47" s="492"/>
      <c r="M47" s="492"/>
    </row>
    <row r="48" spans="1:13" s="100" customFormat="1" ht="13.15" customHeight="1" outlineLevel="1" thickTop="1">
      <c r="A48" s="442"/>
      <c r="B48" s="325"/>
      <c r="C48" s="325"/>
      <c r="D48" s="104"/>
      <c r="E48" s="359"/>
      <c r="F48" s="25"/>
      <c r="G48" s="496"/>
      <c r="H48" s="517"/>
      <c r="I48" s="531"/>
      <c r="J48" s="532"/>
      <c r="K48" s="29"/>
      <c r="L48" s="29"/>
      <c r="M48" s="29"/>
    </row>
    <row r="49" spans="1:13" s="104" customFormat="1" ht="13.15" customHeight="1" outlineLevel="1">
      <c r="A49" s="442"/>
      <c r="B49" s="103"/>
      <c r="C49" s="103"/>
      <c r="D49" s="522"/>
      <c r="E49" s="546" t="s">
        <v>145</v>
      </c>
      <c r="F49" s="349"/>
      <c r="H49" s="518"/>
      <c r="I49" s="246"/>
      <c r="J49" s="105"/>
      <c r="K49" s="247"/>
      <c r="L49" s="247"/>
      <c r="M49" s="247"/>
    </row>
    <row r="50" spans="1:13" s="114" customFormat="1" ht="13.15" customHeight="1" outlineLevel="1">
      <c r="A50" s="92" t="s">
        <v>153</v>
      </c>
      <c r="B50" s="109"/>
      <c r="C50" s="109"/>
      <c r="D50" s="523"/>
      <c r="E50" s="545">
        <v>15</v>
      </c>
      <c r="F50" s="112"/>
      <c r="G50" s="112"/>
      <c r="H50" s="519"/>
      <c r="I50" s="248"/>
      <c r="J50" s="113"/>
      <c r="K50" s="249"/>
      <c r="L50" s="249"/>
      <c r="M50" s="249"/>
    </row>
    <row r="51" spans="1:13" s="100" customFormat="1" ht="12" customHeight="1" outlineLevel="1">
      <c r="A51" s="483">
        <v>36</v>
      </c>
      <c r="B51" s="488" t="s">
        <v>272</v>
      </c>
      <c r="C51" s="488" t="s">
        <v>273</v>
      </c>
      <c r="D51" s="521" t="s">
        <v>274</v>
      </c>
      <c r="E51" s="485">
        <v>1</v>
      </c>
      <c r="F51" s="486"/>
      <c r="G51" s="485"/>
      <c r="H51" s="516"/>
      <c r="I51" s="490"/>
      <c r="J51" s="491"/>
      <c r="K51" s="492"/>
      <c r="L51" s="492"/>
      <c r="M51" s="492"/>
    </row>
    <row r="52" spans="1:13" s="100" customFormat="1" ht="12" customHeight="1" outlineLevel="1">
      <c r="A52" s="483">
        <v>37</v>
      </c>
      <c r="B52" s="488" t="s">
        <v>275</v>
      </c>
      <c r="C52" s="488" t="s">
        <v>286</v>
      </c>
      <c r="D52" s="521" t="s">
        <v>276</v>
      </c>
      <c r="E52" s="485">
        <v>1</v>
      </c>
      <c r="F52" s="486"/>
      <c r="G52" s="485"/>
      <c r="H52" s="516"/>
      <c r="I52" s="490"/>
      <c r="J52" s="491"/>
      <c r="K52" s="492"/>
      <c r="L52" s="492"/>
      <c r="M52" s="492"/>
    </row>
    <row r="53" spans="1:13" s="100" customFormat="1" ht="12" customHeight="1" outlineLevel="1">
      <c r="A53" s="483">
        <v>38</v>
      </c>
      <c r="B53" s="488" t="s">
        <v>275</v>
      </c>
      <c r="C53" s="488" t="s">
        <v>286</v>
      </c>
      <c r="D53" s="521" t="s">
        <v>277</v>
      </c>
      <c r="E53" s="485">
        <v>1</v>
      </c>
      <c r="F53" s="486"/>
      <c r="G53" s="485"/>
      <c r="H53" s="516"/>
      <c r="I53" s="490"/>
      <c r="J53" s="491"/>
      <c r="K53" s="492"/>
      <c r="L53" s="492"/>
      <c r="M53" s="492"/>
    </row>
    <row r="54" spans="1:13" s="100" customFormat="1" ht="12" customHeight="1" outlineLevel="1">
      <c r="A54" s="483">
        <v>39</v>
      </c>
      <c r="B54" s="488" t="s">
        <v>275</v>
      </c>
      <c r="C54" s="488" t="s">
        <v>287</v>
      </c>
      <c r="D54" s="521" t="s">
        <v>278</v>
      </c>
      <c r="E54" s="485">
        <v>1</v>
      </c>
      <c r="F54" s="486"/>
      <c r="G54" s="485"/>
      <c r="H54" s="516"/>
      <c r="I54" s="490"/>
      <c r="J54" s="491"/>
      <c r="K54" s="492"/>
      <c r="L54" s="492"/>
      <c r="M54" s="492"/>
    </row>
    <row r="55" spans="1:13" s="100" customFormat="1" ht="12" customHeight="1" outlineLevel="1">
      <c r="A55" s="483">
        <v>40</v>
      </c>
      <c r="B55" s="488" t="s">
        <v>275</v>
      </c>
      <c r="C55" s="488" t="s">
        <v>288</v>
      </c>
      <c r="D55" s="521" t="s">
        <v>279</v>
      </c>
      <c r="E55" s="485">
        <v>1</v>
      </c>
      <c r="F55" s="486"/>
      <c r="G55" s="485"/>
      <c r="H55" s="516"/>
      <c r="I55" s="490"/>
      <c r="J55" s="491"/>
      <c r="K55" s="492"/>
      <c r="L55" s="492"/>
      <c r="M55" s="492"/>
    </row>
    <row r="56" spans="1:13" s="100" customFormat="1" ht="12" customHeight="1" outlineLevel="1">
      <c r="A56" s="483">
        <v>41</v>
      </c>
      <c r="B56" s="488" t="s">
        <v>275</v>
      </c>
      <c r="C56" s="488" t="s">
        <v>283</v>
      </c>
      <c r="D56" s="521" t="s">
        <v>284</v>
      </c>
      <c r="E56" s="485">
        <v>1</v>
      </c>
      <c r="F56" s="486"/>
      <c r="G56" s="485"/>
      <c r="H56" s="516"/>
      <c r="I56" s="490"/>
      <c r="J56" s="491"/>
      <c r="K56" s="492"/>
      <c r="L56" s="492"/>
      <c r="M56" s="492"/>
    </row>
    <row r="57" spans="1:13" s="100" customFormat="1" ht="12" customHeight="1" outlineLevel="1">
      <c r="A57" s="483">
        <v>42</v>
      </c>
      <c r="B57" s="488" t="s">
        <v>275</v>
      </c>
      <c r="C57" s="488" t="s">
        <v>299</v>
      </c>
      <c r="D57" s="521" t="s">
        <v>298</v>
      </c>
      <c r="E57" s="485">
        <v>2</v>
      </c>
      <c r="F57" s="486"/>
      <c r="G57" s="485"/>
      <c r="H57" s="516"/>
      <c r="I57" s="490"/>
      <c r="J57" s="491"/>
      <c r="K57" s="492"/>
      <c r="L57" s="492"/>
      <c r="M57" s="492"/>
    </row>
    <row r="58" spans="1:13" s="100" customFormat="1" ht="12" customHeight="1" outlineLevel="1">
      <c r="A58" s="483">
        <v>43</v>
      </c>
      <c r="B58" s="488" t="s">
        <v>275</v>
      </c>
      <c r="C58" s="488" t="s">
        <v>285</v>
      </c>
      <c r="D58" s="521" t="s">
        <v>281</v>
      </c>
      <c r="E58" s="485">
        <v>2</v>
      </c>
      <c r="F58" s="486"/>
      <c r="G58" s="485"/>
      <c r="H58" s="516"/>
      <c r="I58" s="490"/>
      <c r="J58" s="491"/>
      <c r="K58" s="492"/>
      <c r="L58" s="492"/>
      <c r="M58" s="492"/>
    </row>
    <row r="59" spans="1:13" s="100" customFormat="1" ht="12" customHeight="1" outlineLevel="1">
      <c r="A59" s="483">
        <v>44</v>
      </c>
      <c r="B59" s="488" t="s">
        <v>296</v>
      </c>
      <c r="C59" s="488" t="s">
        <v>296</v>
      </c>
      <c r="D59" s="521" t="s">
        <v>297</v>
      </c>
      <c r="E59" s="485">
        <v>1</v>
      </c>
      <c r="F59" s="486"/>
      <c r="G59" s="485"/>
      <c r="H59" s="516"/>
      <c r="I59" s="490"/>
      <c r="J59" s="491"/>
      <c r="K59" s="492"/>
      <c r="L59" s="492"/>
      <c r="M59" s="492"/>
    </row>
    <row r="60" spans="1:13" s="100" customFormat="1" ht="12" customHeight="1" outlineLevel="1">
      <c r="A60" s="483">
        <v>45</v>
      </c>
      <c r="B60" s="488" t="s">
        <v>156</v>
      </c>
      <c r="C60" s="488" t="s">
        <v>289</v>
      </c>
      <c r="D60" s="521" t="s">
        <v>280</v>
      </c>
      <c r="E60" s="485">
        <v>1</v>
      </c>
      <c r="F60" s="486"/>
      <c r="G60" s="485"/>
      <c r="H60" s="516"/>
      <c r="I60" s="490"/>
      <c r="J60" s="491"/>
      <c r="K60" s="492"/>
      <c r="L60" s="492"/>
      <c r="M60" s="492"/>
    </row>
    <row r="61" spans="1:13" s="100" customFormat="1" ht="13.15" customHeight="1" outlineLevel="1">
      <c r="A61" s="483">
        <v>46</v>
      </c>
      <c r="B61" s="484"/>
      <c r="C61" s="484"/>
      <c r="D61" s="551" t="s">
        <v>136</v>
      </c>
      <c r="E61" s="485" t="s">
        <v>351</v>
      </c>
      <c r="F61" s="486"/>
      <c r="G61" s="485"/>
      <c r="H61" s="516"/>
      <c r="I61" s="490"/>
      <c r="J61" s="491"/>
      <c r="K61" s="492"/>
      <c r="L61" s="492"/>
      <c r="M61" s="492"/>
    </row>
    <row r="62" spans="1:13" s="100" customFormat="1" ht="13.15" customHeight="1" outlineLevel="1">
      <c r="A62" s="483">
        <v>47</v>
      </c>
      <c r="B62" s="484"/>
      <c r="C62" s="484"/>
      <c r="D62" s="551" t="s">
        <v>138</v>
      </c>
      <c r="E62" s="485" t="s">
        <v>351</v>
      </c>
      <c r="F62" s="486"/>
      <c r="G62" s="485"/>
      <c r="H62" s="516"/>
      <c r="I62" s="490"/>
      <c r="J62" s="491"/>
      <c r="K62" s="492"/>
      <c r="L62" s="492"/>
      <c r="M62" s="492"/>
    </row>
    <row r="63" spans="1:13" s="100" customFormat="1" ht="13.15" customHeight="1" outlineLevel="1">
      <c r="A63" s="483">
        <v>48</v>
      </c>
      <c r="B63" s="484"/>
      <c r="C63" s="484"/>
      <c r="D63" s="551" t="s">
        <v>139</v>
      </c>
      <c r="E63" s="485" t="s">
        <v>351</v>
      </c>
      <c r="F63" s="486"/>
      <c r="G63" s="485"/>
      <c r="H63" s="516"/>
      <c r="I63" s="490"/>
      <c r="J63" s="491"/>
      <c r="K63" s="492"/>
      <c r="L63" s="492"/>
      <c r="M63" s="492"/>
    </row>
    <row r="64" spans="1:13" s="100" customFormat="1" ht="13.15" customHeight="1" outlineLevel="1">
      <c r="A64" s="483">
        <v>49</v>
      </c>
      <c r="B64" s="484"/>
      <c r="C64" s="484"/>
      <c r="D64" s="551" t="s">
        <v>140</v>
      </c>
      <c r="E64" s="485" t="s">
        <v>351</v>
      </c>
      <c r="F64" s="486"/>
      <c r="G64" s="485"/>
      <c r="H64" s="516"/>
      <c r="I64" s="490"/>
      <c r="J64" s="491"/>
      <c r="K64" s="492"/>
      <c r="L64" s="492"/>
      <c r="M64" s="492"/>
    </row>
    <row r="65" spans="1:14" s="100" customFormat="1" ht="13.15" customHeight="1" outlineLevel="1" thickBot="1">
      <c r="A65" s="483">
        <v>50</v>
      </c>
      <c r="B65" s="484"/>
      <c r="C65" s="484"/>
      <c r="D65" s="551" t="s">
        <v>141</v>
      </c>
      <c r="E65" s="485" t="s">
        <v>351</v>
      </c>
      <c r="F65" s="486"/>
      <c r="G65" s="485"/>
      <c r="H65" s="516"/>
      <c r="I65" s="490"/>
      <c r="J65" s="491"/>
      <c r="K65" s="492"/>
      <c r="L65" s="492"/>
      <c r="M65" s="492"/>
    </row>
    <row r="66" spans="1:14" ht="13.15" customHeight="1" thickTop="1">
      <c r="D66" s="556" t="s">
        <v>368</v>
      </c>
      <c r="E66" s="557"/>
      <c r="F66" s="558"/>
      <c r="G66" s="561"/>
      <c r="I66" s="461"/>
      <c r="J66" s="139"/>
      <c r="K66" s="138"/>
      <c r="N66" s="140"/>
    </row>
    <row r="67" spans="1:14" ht="13.15" customHeight="1">
      <c r="D67" s="556"/>
      <c r="E67" s="557"/>
      <c r="F67" s="558"/>
      <c r="G67" s="559"/>
      <c r="I67" s="461"/>
      <c r="J67" s="139"/>
      <c r="K67" s="138"/>
      <c r="N67" s="140"/>
    </row>
    <row r="68" spans="1:14" ht="13.15" customHeight="1">
      <c r="D68" s="556" t="s">
        <v>369</v>
      </c>
      <c r="E68" s="557"/>
      <c r="F68" s="558"/>
      <c r="G68" s="487"/>
      <c r="I68" s="461"/>
      <c r="J68" s="139"/>
      <c r="K68" s="138"/>
      <c r="N68" s="140"/>
    </row>
    <row r="69" spans="1:14" ht="12" customHeight="1">
      <c r="D69" s="556" t="s">
        <v>370</v>
      </c>
      <c r="E69" s="557"/>
      <c r="F69" s="558"/>
      <c r="G69" s="487"/>
      <c r="I69" s="461"/>
      <c r="J69" s="139"/>
      <c r="K69" s="138"/>
      <c r="N69" s="140"/>
    </row>
    <row r="70" spans="1:14" ht="12" customHeight="1">
      <c r="D70" s="560" t="s">
        <v>371</v>
      </c>
      <c r="E70" s="557"/>
      <c r="F70" s="558"/>
      <c r="G70" s="487"/>
      <c r="I70" s="461"/>
      <c r="J70" s="139"/>
      <c r="K70" s="138"/>
      <c r="N70" s="140"/>
    </row>
    <row r="71" spans="1:14" ht="12" customHeight="1">
      <c r="D71" s="562" t="s">
        <v>47</v>
      </c>
      <c r="E71" s="563"/>
      <c r="F71" s="564"/>
      <c r="G71" s="487"/>
      <c r="I71" s="461"/>
      <c r="J71" s="139"/>
      <c r="K71" s="138"/>
      <c r="N71" s="140"/>
    </row>
    <row r="72" spans="1:14" s="75" customFormat="1" ht="12" customHeight="1" thickBot="1">
      <c r="D72" s="566" t="s">
        <v>372</v>
      </c>
      <c r="E72" s="563"/>
      <c r="F72" s="564"/>
      <c r="G72" s="559"/>
      <c r="H72" s="565"/>
      <c r="I72" s="565"/>
      <c r="J72" s="73"/>
      <c r="K72" s="71"/>
      <c r="L72" s="74"/>
      <c r="M72" s="74"/>
      <c r="N72" s="74"/>
    </row>
    <row r="73" spans="1:14" ht="12" customHeight="1" thickTop="1">
      <c r="D73" s="556" t="s">
        <v>373</v>
      </c>
      <c r="E73" s="557"/>
      <c r="F73" s="558"/>
      <c r="G73" s="561"/>
      <c r="I73" s="461"/>
      <c r="J73" s="139"/>
      <c r="K73" s="138"/>
      <c r="N73" s="140"/>
    </row>
    <row r="74" spans="1:14" s="104" customFormat="1" ht="13.15" customHeight="1" outlineLevel="1">
      <c r="A74" s="442"/>
      <c r="B74" s="103"/>
      <c r="C74" s="103"/>
      <c r="D74" s="522"/>
      <c r="E74" s="546" t="s">
        <v>145</v>
      </c>
      <c r="F74" s="349"/>
      <c r="G74" s="26"/>
      <c r="H74" s="452"/>
      <c r="I74" s="452"/>
      <c r="J74" s="246"/>
      <c r="K74" s="105"/>
      <c r="L74" s="247"/>
      <c r="M74" s="247"/>
      <c r="N74" s="247"/>
    </row>
    <row r="75" spans="1:14" ht="38.25">
      <c r="A75" s="117"/>
      <c r="B75" s="117"/>
      <c r="C75" s="117"/>
      <c r="D75" s="567" t="s">
        <v>374</v>
      </c>
      <c r="E75" s="349"/>
      <c r="F75" s="119"/>
      <c r="G75" s="120"/>
      <c r="H75" s="454"/>
      <c r="I75" s="454"/>
      <c r="J75" s="139"/>
      <c r="K75" s="138"/>
      <c r="N75" s="140"/>
    </row>
  </sheetData>
  <mergeCells count="2">
    <mergeCell ref="I6:J6"/>
    <mergeCell ref="K6:M6"/>
  </mergeCells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24580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24580" r:id="rId4" name="NumberLines"/>
      </mc:Fallback>
    </mc:AlternateContent>
    <mc:AlternateContent xmlns:mc="http://schemas.openxmlformats.org/markup-compatibility/2006">
      <mc:Choice Requires="x14">
        <control shapeId="24579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24579" r:id="rId6" name="FormatSpec"/>
      </mc:Fallback>
    </mc:AlternateContent>
    <mc:AlternateContent xmlns:mc="http://schemas.openxmlformats.org/markup-compatibility/2006">
      <mc:Choice Requires="x14">
        <control shapeId="24578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24578" r:id="rId8" name="FormatWork"/>
      </mc:Fallback>
    </mc:AlternateContent>
    <mc:AlternateContent xmlns:mc="http://schemas.openxmlformats.org/markup-compatibility/2006">
      <mc:Choice Requires="x14">
        <control shapeId="24577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24577" r:id="rId10" name="FormatPrint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7">
    <tabColor rgb="FF00B050"/>
    <outlinePr summaryBelow="0"/>
  </sheetPr>
  <dimension ref="A1:N35"/>
  <sheetViews>
    <sheetView showGridLines="0" view="pageLayout" zoomScaleNormal="100" workbookViewId="0">
      <selection sqref="A1:G36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8" width="8.6640625" style="461" hidden="1" customWidth="1"/>
    <col min="9" max="9" width="48.6640625" style="461" hidden="1" customWidth="1"/>
    <col min="10" max="10" width="6.6640625" style="139" hidden="1" customWidth="1"/>
    <col min="11" max="11" width="6.6640625" style="138" hidden="1" customWidth="1"/>
    <col min="12" max="14" width="8.6640625" style="140" hidden="1" customWidth="1"/>
    <col min="15" max="27" width="9.33203125" style="79" customWidth="1"/>
    <col min="28" max="470" width="0" style="79" hidden="1" customWidth="1"/>
    <col min="471" max="16384" width="6.33203125" style="79"/>
  </cols>
  <sheetData>
    <row r="1" spans="1:14" ht="12" customHeight="1">
      <c r="A1" s="35" t="s">
        <v>375</v>
      </c>
    </row>
    <row r="2" spans="1:14" s="42" customFormat="1" ht="23.25">
      <c r="A2" s="34" t="s">
        <v>343</v>
      </c>
      <c r="B2" s="36"/>
      <c r="C2" s="36"/>
      <c r="D2" s="36"/>
      <c r="E2" s="37"/>
      <c r="F2" s="38"/>
      <c r="G2" s="37"/>
      <c r="H2" s="443"/>
      <c r="I2" s="443"/>
      <c r="J2" s="39"/>
      <c r="K2" s="40"/>
      <c r="L2" s="41"/>
      <c r="M2" s="41"/>
      <c r="N2" s="41"/>
    </row>
    <row r="3" spans="1:14" s="42" customFormat="1" ht="23.25">
      <c r="A3" s="43" t="s">
        <v>342</v>
      </c>
      <c r="B3" s="45"/>
      <c r="C3" s="45"/>
      <c r="D3" s="44" t="s">
        <v>356</v>
      </c>
      <c r="E3" s="46"/>
      <c r="F3" s="47"/>
      <c r="G3" s="46"/>
      <c r="H3" s="444"/>
      <c r="I3" s="444"/>
      <c r="J3" s="39"/>
      <c r="K3" s="40"/>
      <c r="L3" s="41"/>
      <c r="M3" s="41"/>
      <c r="N3" s="41"/>
    </row>
    <row r="4" spans="1:14" s="55" customFormat="1" ht="15.75">
      <c r="A4" s="50" t="s">
        <v>345</v>
      </c>
      <c r="B4" s="51"/>
      <c r="C4" s="51"/>
      <c r="D4" s="52"/>
      <c r="E4" s="53"/>
      <c r="F4" s="54"/>
      <c r="G4" s="53"/>
      <c r="H4" s="445"/>
      <c r="I4" s="445"/>
      <c r="J4" s="437"/>
      <c r="K4" s="436"/>
      <c r="L4" s="438"/>
      <c r="M4" s="438"/>
      <c r="N4" s="438"/>
    </row>
    <row r="5" spans="1:14" s="55" customFormat="1" ht="15.75">
      <c r="A5" s="50" t="s">
        <v>344</v>
      </c>
      <c r="B5" s="51"/>
      <c r="C5" s="51"/>
      <c r="D5" s="52"/>
      <c r="E5" s="53"/>
      <c r="F5" s="54"/>
      <c r="G5" s="53"/>
      <c r="H5" s="445"/>
      <c r="I5" s="445"/>
      <c r="J5" s="440"/>
      <c r="K5" s="439"/>
      <c r="L5" s="441"/>
      <c r="M5" s="441"/>
      <c r="N5" s="441"/>
    </row>
    <row r="6" spans="1:14" s="60" customFormat="1" ht="15.75" thickBot="1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  <c r="H6" s="446"/>
      <c r="I6" s="446"/>
      <c r="J6" s="586"/>
      <c r="K6" s="587"/>
      <c r="L6" s="588"/>
      <c r="M6" s="589"/>
      <c r="N6" s="589"/>
    </row>
    <row r="7" spans="1:14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  <c r="H7" s="446"/>
      <c r="I7" s="446"/>
      <c r="J7" s="63"/>
      <c r="K7" s="59"/>
      <c r="L7" s="64"/>
      <c r="M7" s="64"/>
      <c r="N7" s="547"/>
    </row>
    <row r="8" spans="1:14" ht="12" hidden="1" customHeight="1">
      <c r="A8" s="78" t="s">
        <v>37</v>
      </c>
      <c r="B8" s="326"/>
      <c r="C8" s="326"/>
      <c r="D8" s="326"/>
      <c r="E8" s="71"/>
      <c r="F8" s="72"/>
      <c r="G8" s="71"/>
      <c r="H8" s="448"/>
      <c r="I8" s="448"/>
      <c r="J8" s="73"/>
      <c r="K8" s="71"/>
      <c r="L8" s="74"/>
      <c r="M8" s="74"/>
      <c r="N8" s="74"/>
    </row>
    <row r="9" spans="1:14" s="89" customFormat="1" ht="12" hidden="1" customHeight="1" thickBot="1">
      <c r="A9" s="82" t="s">
        <v>36</v>
      </c>
      <c r="B9" s="83" t="s">
        <v>169</v>
      </c>
      <c r="C9" s="83"/>
      <c r="D9" s="83"/>
      <c r="E9" s="85"/>
      <c r="F9" s="86"/>
      <c r="G9" s="85"/>
      <c r="H9" s="449"/>
      <c r="I9" s="449"/>
      <c r="J9" s="87"/>
      <c r="K9" s="85"/>
      <c r="L9" s="88"/>
      <c r="M9" s="88"/>
      <c r="N9" s="88"/>
    </row>
    <row r="10" spans="1:14" s="96" customFormat="1" ht="13.15" customHeight="1" outlineLevel="1">
      <c r="A10" s="92" t="s">
        <v>152</v>
      </c>
      <c r="B10" s="93"/>
      <c r="C10" s="93"/>
      <c r="D10" s="520"/>
      <c r="E10" s="545">
        <v>2</v>
      </c>
      <c r="F10" s="95"/>
      <c r="G10" s="95"/>
      <c r="H10" s="450"/>
      <c r="I10" s="450"/>
      <c r="J10" s="244"/>
      <c r="K10" s="244"/>
      <c r="L10" s="245"/>
      <c r="M10" s="245"/>
      <c r="N10" s="245"/>
    </row>
    <row r="11" spans="1:14" s="100" customFormat="1" ht="13.15" customHeight="1" outlineLevel="1">
      <c r="A11" s="483">
        <v>1</v>
      </c>
      <c r="B11" s="488" t="s">
        <v>161</v>
      </c>
      <c r="C11" s="488" t="s">
        <v>199</v>
      </c>
      <c r="D11" s="521" t="s">
        <v>200</v>
      </c>
      <c r="E11" s="485">
        <v>1</v>
      </c>
      <c r="F11" s="486"/>
      <c r="G11" s="487"/>
      <c r="H11" s="489"/>
      <c r="I11" s="516"/>
      <c r="J11" s="490"/>
      <c r="K11" s="491"/>
      <c r="L11" s="492"/>
      <c r="M11" s="492"/>
      <c r="N11" s="492"/>
    </row>
    <row r="12" spans="1:14" s="100" customFormat="1" ht="13.15" customHeight="1" outlineLevel="1" thickBot="1">
      <c r="A12" s="483">
        <v>2</v>
      </c>
      <c r="B12" s="488" t="s">
        <v>159</v>
      </c>
      <c r="C12" s="488" t="s">
        <v>198</v>
      </c>
      <c r="D12" s="521" t="s">
        <v>160</v>
      </c>
      <c r="E12" s="485">
        <v>1</v>
      </c>
      <c r="F12" s="486"/>
      <c r="G12" s="487"/>
      <c r="H12" s="489"/>
      <c r="I12" s="516"/>
      <c r="J12" s="490"/>
      <c r="K12" s="491"/>
      <c r="L12" s="492"/>
      <c r="M12" s="492"/>
      <c r="N12" s="492"/>
    </row>
    <row r="13" spans="1:14" s="100" customFormat="1" ht="13.15" customHeight="1" outlineLevel="1" thickTop="1">
      <c r="A13" s="442"/>
      <c r="B13" s="325"/>
      <c r="C13" s="325"/>
      <c r="D13" s="104"/>
      <c r="E13" s="359"/>
      <c r="F13" s="25"/>
      <c r="G13" s="495"/>
      <c r="H13" s="517"/>
      <c r="I13" s="517"/>
      <c r="J13" s="531"/>
      <c r="K13" s="532"/>
      <c r="L13" s="29"/>
      <c r="M13" s="29"/>
      <c r="N13" s="29"/>
    </row>
    <row r="14" spans="1:14" s="104" customFormat="1" ht="13.15" customHeight="1" outlineLevel="1">
      <c r="A14" s="442"/>
      <c r="B14" s="103"/>
      <c r="C14" s="103"/>
      <c r="D14" s="522"/>
      <c r="E14" s="546" t="s">
        <v>145</v>
      </c>
      <c r="F14" s="349"/>
      <c r="G14" s="26"/>
      <c r="H14" s="518"/>
      <c r="I14" s="518"/>
      <c r="J14" s="246"/>
      <c r="K14" s="105"/>
      <c r="L14" s="247"/>
      <c r="M14" s="247"/>
      <c r="N14" s="247"/>
    </row>
    <row r="15" spans="1:14" s="114" customFormat="1" ht="13.15" customHeight="1" outlineLevel="1">
      <c r="A15" s="92" t="s">
        <v>144</v>
      </c>
      <c r="B15" s="109"/>
      <c r="C15" s="109"/>
      <c r="D15" s="523"/>
      <c r="E15" s="545">
        <v>1</v>
      </c>
      <c r="F15" s="112"/>
      <c r="G15" s="112"/>
      <c r="H15" s="519"/>
      <c r="I15" s="519"/>
      <c r="J15" s="248"/>
      <c r="K15" s="113"/>
      <c r="L15" s="249"/>
      <c r="M15" s="249"/>
      <c r="N15" s="249"/>
    </row>
    <row r="16" spans="1:14" s="100" customFormat="1" ht="12" customHeight="1" outlineLevel="1" thickBot="1">
      <c r="A16" s="483">
        <v>3</v>
      </c>
      <c r="B16" s="488" t="s">
        <v>248</v>
      </c>
      <c r="C16" s="488" t="s">
        <v>251</v>
      </c>
      <c r="D16" s="521" t="s">
        <v>252</v>
      </c>
      <c r="E16" s="485">
        <v>1</v>
      </c>
      <c r="F16" s="486"/>
      <c r="G16" s="487"/>
      <c r="H16" s="489"/>
      <c r="I16" s="516"/>
      <c r="J16" s="490"/>
      <c r="K16" s="491"/>
      <c r="L16" s="492"/>
      <c r="M16" s="492"/>
      <c r="N16" s="492"/>
    </row>
    <row r="17" spans="1:14" s="100" customFormat="1" ht="13.15" customHeight="1" outlineLevel="1" thickTop="1">
      <c r="A17" s="442"/>
      <c r="B17" s="325"/>
      <c r="C17" s="325"/>
      <c r="D17" s="104"/>
      <c r="E17" s="359"/>
      <c r="F17" s="25"/>
      <c r="G17" s="495"/>
      <c r="H17" s="517"/>
      <c r="I17" s="517"/>
      <c r="J17" s="531"/>
      <c r="K17" s="532"/>
      <c r="L17" s="29"/>
      <c r="M17" s="29"/>
      <c r="N17" s="29"/>
    </row>
    <row r="18" spans="1:14" s="104" customFormat="1" ht="13.15" customHeight="1" outlineLevel="1">
      <c r="A18" s="442"/>
      <c r="B18" s="103"/>
      <c r="C18" s="103"/>
      <c r="D18" s="522"/>
      <c r="E18" s="546" t="s">
        <v>145</v>
      </c>
      <c r="F18" s="349"/>
      <c r="G18" s="26"/>
      <c r="H18" s="518"/>
      <c r="I18" s="518"/>
      <c r="J18" s="246"/>
      <c r="K18" s="105"/>
      <c r="L18" s="247"/>
      <c r="M18" s="247"/>
      <c r="N18" s="247"/>
    </row>
    <row r="19" spans="1:14" s="114" customFormat="1" ht="13.15" customHeight="1" outlineLevel="1">
      <c r="A19" s="92" t="s">
        <v>49</v>
      </c>
      <c r="B19" s="109"/>
      <c r="C19" s="109"/>
      <c r="D19" s="523"/>
      <c r="E19" s="545">
        <v>0</v>
      </c>
      <c r="F19" s="112"/>
      <c r="G19" s="112"/>
      <c r="H19" s="519"/>
      <c r="I19" s="519"/>
      <c r="J19" s="248"/>
      <c r="K19" s="113"/>
      <c r="L19" s="249"/>
      <c r="M19" s="249"/>
      <c r="N19" s="249"/>
    </row>
    <row r="20" spans="1:14" s="114" customFormat="1" ht="13.15" customHeight="1" outlineLevel="1">
      <c r="A20" s="92" t="s">
        <v>153</v>
      </c>
      <c r="B20" s="109"/>
      <c r="C20" s="109"/>
      <c r="D20" s="523"/>
      <c r="E20" s="545">
        <v>5</v>
      </c>
      <c r="F20" s="112"/>
      <c r="G20" s="112"/>
      <c r="H20" s="519"/>
      <c r="I20" s="519"/>
      <c r="J20" s="248"/>
      <c r="K20" s="113"/>
      <c r="L20" s="249"/>
      <c r="M20" s="249"/>
      <c r="N20" s="249"/>
    </row>
    <row r="21" spans="1:14" s="100" customFormat="1" ht="13.15" customHeight="1" outlineLevel="1">
      <c r="A21" s="483">
        <v>4</v>
      </c>
      <c r="B21" s="484"/>
      <c r="C21" s="484"/>
      <c r="D21" s="551" t="s">
        <v>136</v>
      </c>
      <c r="E21" s="485" t="s">
        <v>351</v>
      </c>
      <c r="F21" s="486"/>
      <c r="G21" s="487"/>
      <c r="H21" s="516"/>
      <c r="I21" s="516"/>
      <c r="J21" s="490"/>
      <c r="K21" s="491"/>
      <c r="L21" s="492"/>
      <c r="M21" s="492"/>
      <c r="N21" s="492"/>
    </row>
    <row r="22" spans="1:14" s="100" customFormat="1" ht="13.15" customHeight="1" outlineLevel="1">
      <c r="A22" s="483">
        <v>5</v>
      </c>
      <c r="B22" s="484"/>
      <c r="C22" s="484"/>
      <c r="D22" s="551" t="s">
        <v>138</v>
      </c>
      <c r="E22" s="485" t="s">
        <v>351</v>
      </c>
      <c r="F22" s="486"/>
      <c r="G22" s="487"/>
      <c r="H22" s="516"/>
      <c r="I22" s="516"/>
      <c r="J22" s="490"/>
      <c r="K22" s="491"/>
      <c r="L22" s="492"/>
      <c r="M22" s="492"/>
      <c r="N22" s="492"/>
    </row>
    <row r="23" spans="1:14" s="100" customFormat="1" ht="13.15" customHeight="1" outlineLevel="1">
      <c r="A23" s="483">
        <v>6</v>
      </c>
      <c r="B23" s="484"/>
      <c r="C23" s="484"/>
      <c r="D23" s="551" t="s">
        <v>139</v>
      </c>
      <c r="E23" s="485" t="s">
        <v>351</v>
      </c>
      <c r="F23" s="486"/>
      <c r="G23" s="487"/>
      <c r="H23" s="516"/>
      <c r="I23" s="516"/>
      <c r="J23" s="490"/>
      <c r="K23" s="491"/>
      <c r="L23" s="492"/>
      <c r="M23" s="492"/>
      <c r="N23" s="492"/>
    </row>
    <row r="24" spans="1:14" s="100" customFormat="1" ht="13.15" customHeight="1" outlineLevel="1">
      <c r="A24" s="483">
        <v>7</v>
      </c>
      <c r="B24" s="484"/>
      <c r="C24" s="484"/>
      <c r="D24" s="551" t="s">
        <v>140</v>
      </c>
      <c r="E24" s="485" t="s">
        <v>351</v>
      </c>
      <c r="F24" s="486"/>
      <c r="G24" s="487"/>
      <c r="H24" s="516"/>
      <c r="I24" s="516"/>
      <c r="J24" s="490"/>
      <c r="K24" s="491"/>
      <c r="L24" s="492"/>
      <c r="M24" s="492"/>
      <c r="N24" s="492"/>
    </row>
    <row r="25" spans="1:14" s="100" customFormat="1" ht="13.15" customHeight="1" outlineLevel="1" thickBot="1">
      <c r="A25" s="483">
        <v>8</v>
      </c>
      <c r="B25" s="484"/>
      <c r="C25" s="484"/>
      <c r="D25" s="551" t="s">
        <v>141</v>
      </c>
      <c r="E25" s="485" t="s">
        <v>351</v>
      </c>
      <c r="F25" s="486"/>
      <c r="G25" s="487"/>
      <c r="H25" s="516"/>
      <c r="I25" s="516"/>
      <c r="J25" s="490"/>
      <c r="K25" s="491"/>
      <c r="L25" s="492"/>
      <c r="M25" s="492"/>
      <c r="N25" s="492"/>
    </row>
    <row r="26" spans="1:14" ht="13.15" customHeight="1" thickTop="1">
      <c r="D26" s="556" t="s">
        <v>368</v>
      </c>
      <c r="E26" s="557"/>
      <c r="F26" s="558"/>
      <c r="G26" s="561"/>
    </row>
    <row r="27" spans="1:14" ht="13.15" customHeight="1">
      <c r="D27" s="556"/>
      <c r="E27" s="557"/>
      <c r="F27" s="558"/>
      <c r="G27" s="559"/>
    </row>
    <row r="28" spans="1:14" ht="13.15" customHeight="1">
      <c r="D28" s="556" t="s">
        <v>369</v>
      </c>
      <c r="E28" s="557"/>
      <c r="F28" s="558"/>
      <c r="G28" s="487"/>
    </row>
    <row r="29" spans="1:14" ht="12" customHeight="1">
      <c r="D29" s="556" t="s">
        <v>370</v>
      </c>
      <c r="E29" s="557"/>
      <c r="F29" s="558"/>
      <c r="G29" s="487"/>
    </row>
    <row r="30" spans="1:14" ht="12" customHeight="1">
      <c r="D30" s="560" t="s">
        <v>371</v>
      </c>
      <c r="E30" s="557"/>
      <c r="F30" s="558"/>
      <c r="G30" s="487"/>
    </row>
    <row r="31" spans="1:14" ht="12" customHeight="1">
      <c r="D31" s="562" t="s">
        <v>47</v>
      </c>
      <c r="E31" s="563"/>
      <c r="F31" s="564"/>
      <c r="G31" s="487"/>
    </row>
    <row r="32" spans="1:14" s="75" customFormat="1" ht="12" customHeight="1" thickBot="1">
      <c r="D32" s="566" t="s">
        <v>372</v>
      </c>
      <c r="E32" s="563"/>
      <c r="F32" s="564"/>
      <c r="G32" s="559"/>
      <c r="H32" s="565"/>
      <c r="I32" s="565"/>
      <c r="J32" s="73"/>
      <c r="K32" s="71"/>
      <c r="L32" s="74"/>
      <c r="M32" s="74"/>
      <c r="N32" s="74"/>
    </row>
    <row r="33" spans="1:14" ht="12" customHeight="1" thickTop="1">
      <c r="D33" s="556" t="s">
        <v>373</v>
      </c>
      <c r="E33" s="557"/>
      <c r="F33" s="558"/>
      <c r="G33" s="561"/>
    </row>
    <row r="34" spans="1:14" s="104" customFormat="1" ht="13.15" customHeight="1" outlineLevel="1">
      <c r="A34" s="442"/>
      <c r="B34" s="103"/>
      <c r="C34" s="103"/>
      <c r="D34" s="522"/>
      <c r="E34" s="546" t="s">
        <v>145</v>
      </c>
      <c r="F34" s="349"/>
      <c r="G34" s="26"/>
      <c r="H34" s="452"/>
      <c r="I34" s="452"/>
      <c r="J34" s="246"/>
      <c r="K34" s="105"/>
      <c r="L34" s="247"/>
      <c r="M34" s="247"/>
      <c r="N34" s="247"/>
    </row>
    <row r="35" spans="1:14" ht="38.25">
      <c r="A35" s="117"/>
      <c r="B35" s="117"/>
      <c r="C35" s="117"/>
      <c r="D35" s="567" t="s">
        <v>374</v>
      </c>
      <c r="E35" s="349"/>
      <c r="F35" s="119"/>
      <c r="G35" s="120"/>
      <c r="H35" s="454"/>
      <c r="I35" s="454"/>
    </row>
  </sheetData>
  <mergeCells count="2">
    <mergeCell ref="J6:K6"/>
    <mergeCell ref="L6:N6"/>
  </mergeCells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28676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28676" r:id="rId4" name="NumberLines"/>
      </mc:Fallback>
    </mc:AlternateContent>
    <mc:AlternateContent xmlns:mc="http://schemas.openxmlformats.org/markup-compatibility/2006">
      <mc:Choice Requires="x14">
        <control shapeId="28675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28675" r:id="rId6" name="FormatSpec"/>
      </mc:Fallback>
    </mc:AlternateContent>
    <mc:AlternateContent xmlns:mc="http://schemas.openxmlformats.org/markup-compatibility/2006">
      <mc:Choice Requires="x14">
        <control shapeId="28674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28674" r:id="rId8" name="FormatWork"/>
      </mc:Fallback>
    </mc:AlternateContent>
    <mc:AlternateContent xmlns:mc="http://schemas.openxmlformats.org/markup-compatibility/2006">
      <mc:Choice Requires="x14">
        <control shapeId="28673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28673" r:id="rId10" name="FormatPrint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6">
    <tabColor rgb="FF00B050"/>
    <outlinePr summaryBelow="0"/>
  </sheetPr>
  <dimension ref="A1:N49"/>
  <sheetViews>
    <sheetView showGridLines="0" view="pageLayout" zoomScaleNormal="100" workbookViewId="0">
      <selection sqref="A1:G50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8" width="8.6640625" style="461" hidden="1" customWidth="1"/>
    <col min="9" max="9" width="48.6640625" style="461" hidden="1" customWidth="1"/>
    <col min="10" max="10" width="6.6640625" style="139" hidden="1" customWidth="1"/>
    <col min="11" max="11" width="6.6640625" style="138" hidden="1" customWidth="1"/>
    <col min="12" max="14" width="8.6640625" style="140" hidden="1" customWidth="1"/>
    <col min="15" max="27" width="9.33203125" style="79" customWidth="1"/>
    <col min="28" max="470" width="0" style="79" hidden="1" customWidth="1"/>
    <col min="471" max="16384" width="6.33203125" style="79"/>
  </cols>
  <sheetData>
    <row r="1" spans="1:14" ht="12" customHeight="1">
      <c r="A1" s="35" t="s">
        <v>375</v>
      </c>
    </row>
    <row r="2" spans="1:14" s="42" customFormat="1" ht="23.25">
      <c r="A2" s="34" t="s">
        <v>343</v>
      </c>
      <c r="B2" s="36"/>
      <c r="C2" s="36"/>
      <c r="D2" s="36"/>
      <c r="E2" s="37"/>
      <c r="F2" s="38"/>
      <c r="G2" s="37"/>
      <c r="H2" s="443"/>
      <c r="I2" s="443"/>
      <c r="J2" s="39"/>
      <c r="K2" s="40"/>
      <c r="L2" s="41"/>
      <c r="M2" s="41"/>
      <c r="N2" s="41"/>
    </row>
    <row r="3" spans="1:14" s="42" customFormat="1" ht="23.25">
      <c r="A3" s="43" t="s">
        <v>342</v>
      </c>
      <c r="B3" s="45"/>
      <c r="C3" s="45"/>
      <c r="D3" s="44" t="s">
        <v>357</v>
      </c>
      <c r="E3" s="46"/>
      <c r="F3" s="47"/>
      <c r="G3" s="46"/>
      <c r="H3" s="444"/>
      <c r="I3" s="444"/>
      <c r="J3" s="39"/>
      <c r="K3" s="40"/>
      <c r="L3" s="41"/>
      <c r="M3" s="41"/>
      <c r="N3" s="41"/>
    </row>
    <row r="4" spans="1:14" s="55" customFormat="1" ht="15.75">
      <c r="A4" s="50" t="s">
        <v>345</v>
      </c>
      <c r="B4" s="51"/>
      <c r="C4" s="51"/>
      <c r="D4" s="52"/>
      <c r="E4" s="53"/>
      <c r="F4" s="54"/>
      <c r="G4" s="53"/>
      <c r="H4" s="445"/>
      <c r="I4" s="445"/>
      <c r="J4" s="437"/>
      <c r="K4" s="436"/>
      <c r="L4" s="438"/>
      <c r="M4" s="438"/>
      <c r="N4" s="438"/>
    </row>
    <row r="5" spans="1:14" s="55" customFormat="1" ht="15.75">
      <c r="A5" s="50" t="s">
        <v>344</v>
      </c>
      <c r="B5" s="51"/>
      <c r="C5" s="51"/>
      <c r="D5" s="52"/>
      <c r="E5" s="53"/>
      <c r="F5" s="54"/>
      <c r="G5" s="53"/>
      <c r="H5" s="445"/>
      <c r="I5" s="445"/>
      <c r="J5" s="440"/>
      <c r="K5" s="439"/>
      <c r="L5" s="441"/>
      <c r="M5" s="441"/>
      <c r="N5" s="441"/>
    </row>
    <row r="6" spans="1:14" s="60" customFormat="1" ht="15.75" thickBot="1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  <c r="H6" s="446"/>
      <c r="I6" s="446"/>
      <c r="J6" s="586"/>
      <c r="K6" s="587"/>
      <c r="L6" s="588"/>
      <c r="M6" s="589"/>
      <c r="N6" s="589"/>
    </row>
    <row r="7" spans="1:14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  <c r="H7" s="446"/>
      <c r="I7" s="446"/>
      <c r="J7" s="63"/>
      <c r="K7" s="59"/>
      <c r="L7" s="64"/>
      <c r="M7" s="64"/>
      <c r="N7" s="547"/>
    </row>
    <row r="8" spans="1:14" ht="12" hidden="1" customHeight="1">
      <c r="A8" s="78" t="s">
        <v>37</v>
      </c>
      <c r="B8" s="326"/>
      <c r="C8" s="326"/>
      <c r="D8" s="326"/>
      <c r="E8" s="71"/>
      <c r="F8" s="72"/>
      <c r="G8" s="71"/>
      <c r="H8" s="448"/>
      <c r="I8" s="448"/>
      <c r="J8" s="73"/>
      <c r="K8" s="71"/>
      <c r="L8" s="74"/>
      <c r="M8" s="74"/>
      <c r="N8" s="74"/>
    </row>
    <row r="9" spans="1:14" s="89" customFormat="1" ht="12" hidden="1" customHeight="1" thickBot="1">
      <c r="A9" s="82" t="s">
        <v>36</v>
      </c>
      <c r="B9" s="83" t="s">
        <v>168</v>
      </c>
      <c r="C9" s="83"/>
      <c r="D9" s="83"/>
      <c r="E9" s="85"/>
      <c r="F9" s="86"/>
      <c r="G9" s="85"/>
      <c r="H9" s="449"/>
      <c r="I9" s="449"/>
      <c r="J9" s="87"/>
      <c r="K9" s="85"/>
      <c r="L9" s="88"/>
      <c r="M9" s="88"/>
      <c r="N9" s="88"/>
    </row>
    <row r="10" spans="1:14" s="114" customFormat="1" ht="13.15" customHeight="1" outlineLevel="1">
      <c r="A10" s="92" t="s">
        <v>144</v>
      </c>
      <c r="B10" s="109"/>
      <c r="C10" s="109"/>
      <c r="D10" s="523"/>
      <c r="E10" s="545">
        <v>2</v>
      </c>
      <c r="F10" s="112"/>
      <c r="G10" s="112"/>
      <c r="H10" s="519"/>
      <c r="I10" s="519"/>
      <c r="J10" s="248"/>
      <c r="K10" s="113"/>
      <c r="L10" s="249"/>
      <c r="M10" s="249"/>
      <c r="N10" s="249"/>
    </row>
    <row r="11" spans="1:14" s="100" customFormat="1" ht="12" customHeight="1" outlineLevel="1">
      <c r="A11" s="483">
        <v>1</v>
      </c>
      <c r="B11" s="488" t="s">
        <v>186</v>
      </c>
      <c r="C11" s="488" t="s">
        <v>197</v>
      </c>
      <c r="D11" s="521" t="s">
        <v>187</v>
      </c>
      <c r="E11" s="485">
        <v>1</v>
      </c>
      <c r="F11" s="486"/>
      <c r="G11" s="487"/>
      <c r="H11" s="489"/>
      <c r="I11" s="516"/>
      <c r="J11" s="490"/>
      <c r="K11" s="491"/>
      <c r="L11" s="492"/>
      <c r="M11" s="492"/>
      <c r="N11" s="492"/>
    </row>
    <row r="12" spans="1:14" s="100" customFormat="1" ht="12" customHeight="1" outlineLevel="1" thickBot="1">
      <c r="A12" s="483">
        <v>2</v>
      </c>
      <c r="B12" s="488" t="s">
        <v>157</v>
      </c>
      <c r="C12" s="488">
        <v>0</v>
      </c>
      <c r="D12" s="521" t="s">
        <v>282</v>
      </c>
      <c r="E12" s="485">
        <v>1</v>
      </c>
      <c r="F12" s="486" t="s">
        <v>69</v>
      </c>
      <c r="G12" s="487"/>
      <c r="H12" s="489"/>
      <c r="I12" s="516"/>
      <c r="J12" s="490"/>
      <c r="K12" s="491"/>
      <c r="L12" s="492"/>
      <c r="M12" s="492"/>
      <c r="N12" s="492"/>
    </row>
    <row r="13" spans="1:14" s="100" customFormat="1" ht="13.15" customHeight="1" outlineLevel="1" thickTop="1">
      <c r="A13" s="442"/>
      <c r="B13" s="325"/>
      <c r="C13" s="325"/>
      <c r="D13" s="104"/>
      <c r="E13" s="359"/>
      <c r="F13" s="25"/>
      <c r="G13" s="495"/>
      <c r="H13" s="517"/>
      <c r="I13" s="517"/>
      <c r="J13" s="531"/>
      <c r="K13" s="532"/>
      <c r="L13" s="29"/>
      <c r="M13" s="29"/>
      <c r="N13" s="29"/>
    </row>
    <row r="14" spans="1:14" s="104" customFormat="1" ht="13.15" customHeight="1" outlineLevel="1">
      <c r="A14" s="442"/>
      <c r="B14" s="103"/>
      <c r="C14" s="103"/>
      <c r="D14" s="522"/>
      <c r="E14" s="546" t="s">
        <v>145</v>
      </c>
      <c r="F14" s="349"/>
      <c r="G14" s="26"/>
      <c r="H14" s="518"/>
      <c r="I14" s="518"/>
      <c r="J14" s="246"/>
      <c r="K14" s="105"/>
      <c r="L14" s="247"/>
      <c r="M14" s="247"/>
      <c r="N14" s="247"/>
    </row>
    <row r="15" spans="1:14" s="114" customFormat="1" ht="13.15" customHeight="1" outlineLevel="1">
      <c r="A15" s="92" t="s">
        <v>49</v>
      </c>
      <c r="B15" s="109"/>
      <c r="C15" s="109"/>
      <c r="D15" s="523"/>
      <c r="E15" s="545">
        <v>6</v>
      </c>
      <c r="F15" s="112"/>
      <c r="G15" s="112"/>
      <c r="H15" s="519"/>
      <c r="I15" s="519"/>
      <c r="J15" s="248"/>
      <c r="K15" s="113"/>
      <c r="L15" s="249"/>
      <c r="M15" s="249"/>
      <c r="N15" s="249"/>
    </row>
    <row r="16" spans="1:14" s="100" customFormat="1" ht="12" customHeight="1" outlineLevel="1">
      <c r="A16" s="483">
        <v>3</v>
      </c>
      <c r="B16" s="488" t="s">
        <v>234</v>
      </c>
      <c r="C16" s="488" t="s">
        <v>241</v>
      </c>
      <c r="D16" s="521" t="s">
        <v>235</v>
      </c>
      <c r="E16" s="485">
        <v>1</v>
      </c>
      <c r="F16" s="486"/>
      <c r="G16" s="487"/>
      <c r="H16" s="489"/>
      <c r="I16" s="516"/>
      <c r="J16" s="490"/>
      <c r="K16" s="491"/>
      <c r="L16" s="492"/>
      <c r="M16" s="492"/>
      <c r="N16" s="492"/>
    </row>
    <row r="17" spans="1:14" s="100" customFormat="1" ht="12" customHeight="1" outlineLevel="1">
      <c r="A17" s="483">
        <v>4</v>
      </c>
      <c r="B17" s="488" t="s">
        <v>234</v>
      </c>
      <c r="C17" s="488" t="s">
        <v>238</v>
      </c>
      <c r="D17" s="521" t="s">
        <v>239</v>
      </c>
      <c r="E17" s="485">
        <v>1</v>
      </c>
      <c r="F17" s="486"/>
      <c r="G17" s="487"/>
      <c r="H17" s="489"/>
      <c r="I17" s="516"/>
      <c r="J17" s="490"/>
      <c r="K17" s="491"/>
      <c r="L17" s="492"/>
      <c r="M17" s="492"/>
      <c r="N17" s="492"/>
    </row>
    <row r="18" spans="1:14" s="100" customFormat="1" ht="12" customHeight="1" outlineLevel="1">
      <c r="A18" s="483">
        <v>5</v>
      </c>
      <c r="B18" s="488" t="s">
        <v>234</v>
      </c>
      <c r="C18" s="488" t="s">
        <v>244</v>
      </c>
      <c r="D18" s="521" t="s">
        <v>245</v>
      </c>
      <c r="E18" s="485">
        <v>1</v>
      </c>
      <c r="F18" s="486"/>
      <c r="G18" s="487"/>
      <c r="H18" s="489"/>
      <c r="I18" s="516"/>
      <c r="J18" s="490"/>
      <c r="K18" s="491"/>
      <c r="L18" s="492"/>
      <c r="M18" s="492"/>
      <c r="N18" s="492"/>
    </row>
    <row r="19" spans="1:14" s="100" customFormat="1" ht="12" customHeight="1" outlineLevel="1">
      <c r="A19" s="483">
        <v>6</v>
      </c>
      <c r="B19" s="488" t="s">
        <v>159</v>
      </c>
      <c r="C19" s="488" t="s">
        <v>260</v>
      </c>
      <c r="D19" s="521" t="s">
        <v>261</v>
      </c>
      <c r="E19" s="485">
        <v>1</v>
      </c>
      <c r="F19" s="486"/>
      <c r="G19" s="487"/>
      <c r="H19" s="489"/>
      <c r="I19" s="516"/>
      <c r="J19" s="490"/>
      <c r="K19" s="491"/>
      <c r="L19" s="492"/>
      <c r="M19" s="492"/>
      <c r="N19" s="492"/>
    </row>
    <row r="20" spans="1:14" s="100" customFormat="1" ht="12" customHeight="1" outlineLevel="1">
      <c r="A20" s="483">
        <v>7</v>
      </c>
      <c r="B20" s="488" t="s">
        <v>157</v>
      </c>
      <c r="C20" s="488">
        <v>0</v>
      </c>
      <c r="D20" s="521" t="s">
        <v>202</v>
      </c>
      <c r="E20" s="485">
        <v>1</v>
      </c>
      <c r="F20" s="486"/>
      <c r="G20" s="487"/>
      <c r="H20" s="489"/>
      <c r="I20" s="516"/>
      <c r="J20" s="490"/>
      <c r="K20" s="491"/>
      <c r="L20" s="492"/>
      <c r="M20" s="492"/>
      <c r="N20" s="492"/>
    </row>
    <row r="21" spans="1:14" s="100" customFormat="1" ht="12" customHeight="1" outlineLevel="1" thickBot="1">
      <c r="A21" s="483">
        <v>8</v>
      </c>
      <c r="B21" s="488" t="s">
        <v>159</v>
      </c>
      <c r="C21" s="488" t="s">
        <v>262</v>
      </c>
      <c r="D21" s="521" t="s">
        <v>263</v>
      </c>
      <c r="E21" s="485">
        <v>1</v>
      </c>
      <c r="F21" s="486"/>
      <c r="G21" s="487"/>
      <c r="H21" s="489"/>
      <c r="I21" s="516"/>
      <c r="J21" s="490"/>
      <c r="K21" s="491"/>
      <c r="L21" s="492"/>
      <c r="M21" s="492"/>
      <c r="N21" s="492"/>
    </row>
    <row r="22" spans="1:14" s="100" customFormat="1" ht="13.15" customHeight="1" outlineLevel="1" thickTop="1">
      <c r="A22" s="442"/>
      <c r="B22" s="325"/>
      <c r="C22" s="325"/>
      <c r="D22" s="104"/>
      <c r="E22" s="359"/>
      <c r="F22" s="25"/>
      <c r="G22" s="495"/>
      <c r="H22" s="517"/>
      <c r="I22" s="517"/>
      <c r="J22" s="531"/>
      <c r="K22" s="532"/>
      <c r="L22" s="29"/>
      <c r="M22" s="29"/>
      <c r="N22" s="29"/>
    </row>
    <row r="23" spans="1:14" s="104" customFormat="1" ht="13.15" customHeight="1" outlineLevel="1">
      <c r="A23" s="442"/>
      <c r="B23" s="103"/>
      <c r="C23" s="103"/>
      <c r="D23" s="522"/>
      <c r="E23" s="546" t="s">
        <v>145</v>
      </c>
      <c r="F23" s="349"/>
      <c r="G23" s="26"/>
      <c r="H23" s="518"/>
      <c r="I23" s="518"/>
      <c r="J23" s="246"/>
      <c r="K23" s="105"/>
      <c r="L23" s="247"/>
      <c r="M23" s="247"/>
      <c r="N23" s="247"/>
    </row>
    <row r="24" spans="1:14" s="114" customFormat="1" ht="13.15" customHeight="1" outlineLevel="1">
      <c r="A24" s="92" t="s">
        <v>19</v>
      </c>
      <c r="B24" s="109"/>
      <c r="C24" s="109"/>
      <c r="D24" s="523"/>
      <c r="E24" s="545">
        <v>2</v>
      </c>
      <c r="F24" s="112"/>
      <c r="G24" s="112"/>
      <c r="H24" s="519"/>
      <c r="I24" s="519"/>
      <c r="J24" s="248"/>
      <c r="K24" s="113"/>
      <c r="L24" s="249"/>
      <c r="M24" s="249"/>
      <c r="N24" s="249"/>
    </row>
    <row r="25" spans="1:14" s="100" customFormat="1" ht="12" customHeight="1" outlineLevel="1">
      <c r="A25" s="483">
        <v>9</v>
      </c>
      <c r="B25" s="488" t="s">
        <v>156</v>
      </c>
      <c r="C25" s="488" t="s">
        <v>266</v>
      </c>
      <c r="D25" s="521" t="s">
        <v>267</v>
      </c>
      <c r="E25" s="485">
        <v>1</v>
      </c>
      <c r="F25" s="486"/>
      <c r="G25" s="487"/>
      <c r="H25" s="489"/>
      <c r="I25" s="516"/>
      <c r="J25" s="490"/>
      <c r="K25" s="491"/>
      <c r="L25" s="492"/>
      <c r="M25" s="492"/>
      <c r="N25" s="492"/>
    </row>
    <row r="26" spans="1:14" s="100" customFormat="1" ht="12" customHeight="1" outlineLevel="1" thickBot="1">
      <c r="A26" s="483">
        <v>10</v>
      </c>
      <c r="B26" s="488" t="s">
        <v>156</v>
      </c>
      <c r="C26" s="488" t="s">
        <v>270</v>
      </c>
      <c r="D26" s="521" t="s">
        <v>271</v>
      </c>
      <c r="E26" s="485">
        <v>1</v>
      </c>
      <c r="F26" s="486"/>
      <c r="G26" s="487"/>
      <c r="H26" s="489"/>
      <c r="I26" s="516"/>
      <c r="J26" s="490"/>
      <c r="K26" s="491"/>
      <c r="L26" s="492"/>
      <c r="M26" s="492"/>
      <c r="N26" s="492"/>
    </row>
    <row r="27" spans="1:14" s="100" customFormat="1" ht="13.15" customHeight="1" outlineLevel="1" thickTop="1">
      <c r="A27" s="442"/>
      <c r="B27" s="325"/>
      <c r="C27" s="325"/>
      <c r="D27" s="104"/>
      <c r="E27" s="359"/>
      <c r="F27" s="25"/>
      <c r="G27" s="495"/>
      <c r="H27" s="517"/>
      <c r="I27" s="517"/>
      <c r="J27" s="531"/>
      <c r="K27" s="532"/>
      <c r="L27" s="29"/>
      <c r="M27" s="29"/>
      <c r="N27" s="29"/>
    </row>
    <row r="28" spans="1:14" s="104" customFormat="1" ht="13.15" customHeight="1" outlineLevel="1">
      <c r="A28" s="442"/>
      <c r="B28" s="103"/>
      <c r="C28" s="103"/>
      <c r="D28" s="522"/>
      <c r="E28" s="546" t="s">
        <v>145</v>
      </c>
      <c r="F28" s="349"/>
      <c r="G28" s="26"/>
      <c r="H28" s="518"/>
      <c r="I28" s="518"/>
      <c r="J28" s="246"/>
      <c r="K28" s="105"/>
      <c r="L28" s="247"/>
      <c r="M28" s="247"/>
      <c r="N28" s="247"/>
    </row>
    <row r="29" spans="1:14" s="114" customFormat="1" ht="13.15" customHeight="1" outlineLevel="1">
      <c r="A29" s="92" t="s">
        <v>17</v>
      </c>
      <c r="B29" s="109"/>
      <c r="C29" s="109"/>
      <c r="D29" s="523"/>
      <c r="E29" s="545">
        <v>4</v>
      </c>
      <c r="F29" s="112"/>
      <c r="G29" s="112"/>
      <c r="H29" s="519"/>
      <c r="I29" s="519"/>
      <c r="J29" s="248"/>
      <c r="K29" s="113"/>
      <c r="L29" s="249"/>
      <c r="M29" s="249"/>
      <c r="N29" s="249"/>
    </row>
    <row r="30" spans="1:14" s="100" customFormat="1" ht="12" customHeight="1" outlineLevel="1">
      <c r="A30" s="483">
        <v>11</v>
      </c>
      <c r="B30" s="488" t="s">
        <v>156</v>
      </c>
      <c r="C30" s="488" t="s">
        <v>300</v>
      </c>
      <c r="D30" s="521" t="s">
        <v>301</v>
      </c>
      <c r="E30" s="485">
        <v>1</v>
      </c>
      <c r="F30" s="486"/>
      <c r="G30" s="487"/>
      <c r="H30" s="489"/>
      <c r="I30" s="516"/>
      <c r="J30" s="490"/>
      <c r="K30" s="491"/>
      <c r="L30" s="492"/>
      <c r="M30" s="492"/>
      <c r="N30" s="492"/>
    </row>
    <row r="31" spans="1:14" s="100" customFormat="1" ht="12" customHeight="1" outlineLevel="1">
      <c r="A31" s="483">
        <v>12</v>
      </c>
      <c r="B31" s="488" t="s">
        <v>156</v>
      </c>
      <c r="C31" s="488" t="s">
        <v>302</v>
      </c>
      <c r="D31" s="521" t="s">
        <v>303</v>
      </c>
      <c r="E31" s="485">
        <v>1</v>
      </c>
      <c r="F31" s="486"/>
      <c r="G31" s="487"/>
      <c r="H31" s="489"/>
      <c r="I31" s="516"/>
      <c r="J31" s="490"/>
      <c r="K31" s="491"/>
      <c r="L31" s="492"/>
      <c r="M31" s="492"/>
      <c r="N31" s="492"/>
    </row>
    <row r="32" spans="1:14" s="100" customFormat="1" ht="12" customHeight="1" outlineLevel="1">
      <c r="A32" s="483">
        <v>13</v>
      </c>
      <c r="B32" s="488" t="s">
        <v>207</v>
      </c>
      <c r="C32" s="488" t="s">
        <v>214</v>
      </c>
      <c r="D32" s="521" t="s">
        <v>215</v>
      </c>
      <c r="E32" s="485">
        <v>6</v>
      </c>
      <c r="F32" s="486"/>
      <c r="G32" s="487"/>
      <c r="H32" s="489"/>
      <c r="I32" s="516"/>
      <c r="J32" s="490"/>
      <c r="K32" s="491"/>
      <c r="L32" s="492"/>
      <c r="M32" s="492"/>
      <c r="N32" s="492"/>
    </row>
    <row r="33" spans="1:14" s="100" customFormat="1" ht="12" customHeight="1" outlineLevel="1" thickBot="1">
      <c r="A33" s="483">
        <v>14</v>
      </c>
      <c r="B33" s="488" t="s">
        <v>207</v>
      </c>
      <c r="C33" s="488" t="s">
        <v>304</v>
      </c>
      <c r="D33" s="521" t="s">
        <v>305</v>
      </c>
      <c r="E33" s="485">
        <v>2</v>
      </c>
      <c r="F33" s="486"/>
      <c r="G33" s="487"/>
      <c r="H33" s="489"/>
      <c r="I33" s="516"/>
      <c r="J33" s="490"/>
      <c r="K33" s="491"/>
      <c r="L33" s="492"/>
      <c r="M33" s="492"/>
      <c r="N33" s="492"/>
    </row>
    <row r="34" spans="1:14" s="100" customFormat="1" ht="13.15" customHeight="1" outlineLevel="1" thickTop="1">
      <c r="A34" s="442"/>
      <c r="B34" s="325"/>
      <c r="C34" s="325"/>
      <c r="D34" s="104" t="s">
        <v>349</v>
      </c>
      <c r="E34" s="359"/>
      <c r="F34" s="25"/>
      <c r="G34" s="495"/>
      <c r="H34" s="517"/>
      <c r="I34" s="517"/>
      <c r="J34" s="531"/>
      <c r="K34" s="532"/>
      <c r="L34" s="533"/>
      <c r="M34" s="29"/>
      <c r="N34" s="29"/>
    </row>
    <row r="35" spans="1:14" s="104" customFormat="1" ht="13.15" customHeight="1" outlineLevel="1">
      <c r="A35" s="442"/>
      <c r="B35" s="103"/>
      <c r="C35" s="103"/>
      <c r="D35" s="522"/>
      <c r="E35" s="546" t="s">
        <v>145</v>
      </c>
      <c r="F35" s="349"/>
      <c r="G35" s="26"/>
      <c r="H35" s="518"/>
      <c r="I35" s="518"/>
      <c r="J35" s="246"/>
      <c r="K35" s="105"/>
      <c r="L35" s="247"/>
      <c r="M35" s="247"/>
      <c r="N35" s="247"/>
    </row>
    <row r="36" spans="1:14" s="100" customFormat="1" ht="12" customHeight="1" outlineLevel="1">
      <c r="A36" s="483">
        <v>15</v>
      </c>
      <c r="B36" s="488" t="s">
        <v>155</v>
      </c>
      <c r="C36" s="488" t="s">
        <v>295</v>
      </c>
      <c r="D36" s="521" t="s">
        <v>222</v>
      </c>
      <c r="E36" s="485">
        <v>1</v>
      </c>
      <c r="F36" s="486"/>
      <c r="G36" s="487"/>
      <c r="H36" s="489"/>
      <c r="I36" s="516"/>
      <c r="J36" s="490"/>
      <c r="K36" s="491"/>
      <c r="L36" s="492"/>
      <c r="M36" s="492"/>
      <c r="N36" s="492"/>
    </row>
    <row r="37" spans="1:14" s="100" customFormat="1" ht="12" customHeight="1" outlineLevel="1">
      <c r="A37" s="483">
        <v>16</v>
      </c>
      <c r="B37" s="488" t="s">
        <v>155</v>
      </c>
      <c r="C37" s="488" t="s">
        <v>228</v>
      </c>
      <c r="D37" s="521" t="s">
        <v>227</v>
      </c>
      <c r="E37" s="485">
        <v>1</v>
      </c>
      <c r="F37" s="486"/>
      <c r="G37" s="487"/>
      <c r="H37" s="489"/>
      <c r="I37" s="516"/>
      <c r="J37" s="490"/>
      <c r="K37" s="491"/>
      <c r="L37" s="492"/>
      <c r="M37" s="492"/>
      <c r="N37" s="492"/>
    </row>
    <row r="38" spans="1:14" s="100" customFormat="1" ht="12" customHeight="1" outlineLevel="1">
      <c r="A38" s="483">
        <v>17</v>
      </c>
      <c r="B38" s="488" t="s">
        <v>155</v>
      </c>
      <c r="C38" s="488" t="s">
        <v>230</v>
      </c>
      <c r="D38" s="521" t="s">
        <v>229</v>
      </c>
      <c r="E38" s="485">
        <v>1</v>
      </c>
      <c r="F38" s="486"/>
      <c r="G38" s="487"/>
      <c r="H38" s="489"/>
      <c r="I38" s="516"/>
      <c r="J38" s="490"/>
      <c r="K38" s="491"/>
      <c r="L38" s="492"/>
      <c r="M38" s="492"/>
      <c r="N38" s="492"/>
    </row>
    <row r="39" spans="1:14" s="100" customFormat="1" ht="12" customHeight="1" outlineLevel="1" thickBot="1">
      <c r="A39" s="483">
        <v>18</v>
      </c>
      <c r="B39" s="488" t="s">
        <v>155</v>
      </c>
      <c r="C39" s="488" t="s">
        <v>306</v>
      </c>
      <c r="D39" s="521" t="s">
        <v>307</v>
      </c>
      <c r="E39" s="485">
        <v>1</v>
      </c>
      <c r="F39" s="486"/>
      <c r="G39" s="487"/>
      <c r="H39" s="489"/>
      <c r="I39" s="516"/>
      <c r="J39" s="490"/>
      <c r="K39" s="491"/>
      <c r="L39" s="492"/>
      <c r="M39" s="492"/>
      <c r="N39" s="492"/>
    </row>
    <row r="40" spans="1:14" s="100" customFormat="1" ht="13.15" customHeight="1" outlineLevel="1" thickTop="1">
      <c r="A40" s="442"/>
      <c r="B40" s="325"/>
      <c r="C40" s="325"/>
      <c r="D40" s="104"/>
      <c r="E40" s="359"/>
      <c r="F40" s="25"/>
      <c r="G40" s="495"/>
      <c r="H40" s="517"/>
      <c r="I40" s="517"/>
      <c r="J40" s="531"/>
      <c r="K40" s="532"/>
      <c r="L40" s="29"/>
      <c r="M40" s="29"/>
      <c r="N40" s="29"/>
    </row>
    <row r="41" spans="1:14" s="104" customFormat="1" ht="13.15" customHeight="1" outlineLevel="1">
      <c r="A41" s="442"/>
      <c r="B41" s="103"/>
      <c r="C41" s="103"/>
      <c r="D41" s="522"/>
      <c r="E41" s="546" t="s">
        <v>145</v>
      </c>
      <c r="F41" s="349"/>
      <c r="G41" s="26"/>
      <c r="H41" s="518"/>
      <c r="I41" s="518"/>
      <c r="J41" s="246"/>
      <c r="K41" s="105"/>
      <c r="L41" s="247"/>
      <c r="M41" s="247"/>
      <c r="N41" s="247"/>
    </row>
    <row r="42" spans="1:14" s="114" customFormat="1" ht="13.15" customHeight="1" outlineLevel="1">
      <c r="A42" s="92" t="s">
        <v>153</v>
      </c>
      <c r="B42" s="109"/>
      <c r="C42" s="109"/>
      <c r="D42" s="523"/>
      <c r="E42" s="545">
        <v>9</v>
      </c>
      <c r="F42" s="112"/>
      <c r="G42" s="112"/>
      <c r="H42" s="519"/>
      <c r="I42" s="519"/>
      <c r="J42" s="248"/>
      <c r="K42" s="113"/>
      <c r="L42" s="249"/>
      <c r="M42" s="249"/>
      <c r="N42" s="249"/>
    </row>
    <row r="43" spans="1:14" s="100" customFormat="1" ht="12" customHeight="1" outlineLevel="1">
      <c r="A43" s="483">
        <v>19</v>
      </c>
      <c r="B43" s="488" t="s">
        <v>272</v>
      </c>
      <c r="C43" s="488" t="s">
        <v>273</v>
      </c>
      <c r="D43" s="521" t="s">
        <v>274</v>
      </c>
      <c r="E43" s="485">
        <v>1</v>
      </c>
      <c r="F43" s="486"/>
      <c r="G43" s="487"/>
      <c r="H43" s="489"/>
      <c r="I43" s="516"/>
      <c r="J43" s="490"/>
      <c r="K43" s="491"/>
      <c r="L43" s="492"/>
      <c r="M43" s="492"/>
      <c r="N43" s="492"/>
    </row>
    <row r="44" spans="1:14" ht="12" customHeight="1">
      <c r="D44" s="560" t="s">
        <v>371</v>
      </c>
      <c r="E44" s="557"/>
      <c r="F44" s="558"/>
      <c r="G44" s="487"/>
    </row>
    <row r="45" spans="1:14" ht="12" customHeight="1">
      <c r="D45" s="562" t="s">
        <v>47</v>
      </c>
      <c r="E45" s="563"/>
      <c r="F45" s="564"/>
      <c r="G45" s="487"/>
    </row>
    <row r="46" spans="1:14" s="75" customFormat="1" ht="12" customHeight="1" thickBot="1">
      <c r="D46" s="566" t="s">
        <v>372</v>
      </c>
      <c r="E46" s="563"/>
      <c r="F46" s="564"/>
      <c r="G46" s="559"/>
      <c r="H46" s="565"/>
      <c r="I46" s="565"/>
      <c r="J46" s="73"/>
      <c r="K46" s="71"/>
      <c r="L46" s="74"/>
      <c r="M46" s="74"/>
      <c r="N46" s="74"/>
    </row>
    <row r="47" spans="1:14" ht="12" customHeight="1" thickTop="1">
      <c r="D47" s="556" t="s">
        <v>373</v>
      </c>
      <c r="E47" s="557"/>
      <c r="F47" s="558"/>
      <c r="G47" s="561"/>
    </row>
    <row r="48" spans="1:14" s="104" customFormat="1" ht="13.15" customHeight="1" outlineLevel="1">
      <c r="A48" s="442"/>
      <c r="B48" s="103"/>
      <c r="C48" s="103"/>
      <c r="D48" s="522"/>
      <c r="E48" s="546" t="s">
        <v>145</v>
      </c>
      <c r="F48" s="349"/>
      <c r="G48" s="26"/>
      <c r="H48" s="452"/>
      <c r="I48" s="452"/>
      <c r="J48" s="246"/>
      <c r="K48" s="105"/>
      <c r="L48" s="247"/>
      <c r="M48" s="247"/>
      <c r="N48" s="247"/>
    </row>
    <row r="49" spans="1:9" ht="38.25">
      <c r="A49" s="117"/>
      <c r="B49" s="117"/>
      <c r="C49" s="117"/>
      <c r="D49" s="567" t="s">
        <v>374</v>
      </c>
      <c r="E49" s="349"/>
      <c r="F49" s="119"/>
      <c r="G49" s="120"/>
      <c r="H49" s="454"/>
      <c r="I49" s="454"/>
    </row>
  </sheetData>
  <mergeCells count="2">
    <mergeCell ref="J6:K6"/>
    <mergeCell ref="L6:N6"/>
  </mergeCells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27652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27652" r:id="rId4" name="NumberLines"/>
      </mc:Fallback>
    </mc:AlternateContent>
    <mc:AlternateContent xmlns:mc="http://schemas.openxmlformats.org/markup-compatibility/2006">
      <mc:Choice Requires="x14">
        <control shapeId="27651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27651" r:id="rId6" name="FormatSpec"/>
      </mc:Fallback>
    </mc:AlternateContent>
    <mc:AlternateContent xmlns:mc="http://schemas.openxmlformats.org/markup-compatibility/2006">
      <mc:Choice Requires="x14">
        <control shapeId="27650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27650" r:id="rId8" name="FormatWork"/>
      </mc:Fallback>
    </mc:AlternateContent>
    <mc:AlternateContent xmlns:mc="http://schemas.openxmlformats.org/markup-compatibility/2006">
      <mc:Choice Requires="x14">
        <control shapeId="27649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27649" r:id="rId10" name="FormatPrint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5">
    <tabColor rgb="FF00B050"/>
    <outlinePr summaryBelow="0"/>
  </sheetPr>
  <dimension ref="A1:N34"/>
  <sheetViews>
    <sheetView showGridLines="0" view="pageLayout" topLeftCell="A13" zoomScaleNormal="100" workbookViewId="0">
      <selection sqref="A1:N35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8" width="48.6640625" style="461" hidden="1" customWidth="1"/>
    <col min="9" max="9" width="6.6640625" style="139" hidden="1" customWidth="1"/>
    <col min="10" max="10" width="6.6640625" style="138" hidden="1" customWidth="1"/>
    <col min="11" max="13" width="8.6640625" style="140" hidden="1" customWidth="1"/>
    <col min="14" max="14" width="9.33203125" style="79" hidden="1" customWidth="1"/>
    <col min="15" max="26" width="9.33203125" style="79" customWidth="1"/>
    <col min="27" max="469" width="0" style="79" hidden="1" customWidth="1"/>
    <col min="470" max="16384" width="6.33203125" style="79"/>
  </cols>
  <sheetData>
    <row r="1" spans="1:13" ht="12" customHeight="1">
      <c r="A1" s="35" t="s">
        <v>375</v>
      </c>
    </row>
    <row r="2" spans="1:13" s="42" customFormat="1" ht="23.25">
      <c r="A2" s="34" t="s">
        <v>343</v>
      </c>
      <c r="B2" s="36"/>
      <c r="C2" s="36"/>
      <c r="D2" s="36"/>
      <c r="E2" s="37"/>
      <c r="F2" s="38"/>
      <c r="G2" s="37"/>
      <c r="H2" s="443"/>
      <c r="I2" s="39"/>
      <c r="J2" s="40"/>
      <c r="K2" s="41"/>
      <c r="L2" s="41"/>
      <c r="M2" s="41"/>
    </row>
    <row r="3" spans="1:13" s="42" customFormat="1" ht="23.25">
      <c r="A3" s="43" t="s">
        <v>342</v>
      </c>
      <c r="B3" s="45"/>
      <c r="C3" s="45"/>
      <c r="D3" s="44" t="s">
        <v>358</v>
      </c>
      <c r="E3" s="46"/>
      <c r="F3" s="47"/>
      <c r="G3" s="46"/>
      <c r="H3" s="444"/>
      <c r="I3" s="39"/>
      <c r="J3" s="40"/>
      <c r="K3" s="41"/>
      <c r="L3" s="41"/>
      <c r="M3" s="41"/>
    </row>
    <row r="4" spans="1:13" s="55" customFormat="1" ht="15.75">
      <c r="A4" s="50" t="s">
        <v>345</v>
      </c>
      <c r="B4" s="51"/>
      <c r="C4" s="51"/>
      <c r="D4" s="52"/>
      <c r="E4" s="53"/>
      <c r="F4" s="54"/>
      <c r="G4" s="53"/>
      <c r="H4" s="445"/>
      <c r="I4" s="437"/>
      <c r="J4" s="436"/>
      <c r="K4" s="438"/>
      <c r="L4" s="438"/>
      <c r="M4" s="438"/>
    </row>
    <row r="5" spans="1:13" s="55" customFormat="1" ht="15.75">
      <c r="A5" s="50" t="s">
        <v>344</v>
      </c>
      <c r="B5" s="51"/>
      <c r="C5" s="51"/>
      <c r="D5" s="52"/>
      <c r="E5" s="53"/>
      <c r="F5" s="54"/>
      <c r="G5" s="53"/>
      <c r="H5" s="445"/>
      <c r="I5" s="440"/>
      <c r="J5" s="439"/>
      <c r="K5" s="441"/>
      <c r="L5" s="441"/>
      <c r="M5" s="441"/>
    </row>
    <row r="6" spans="1:13" s="60" customFormat="1" ht="15.75" thickBot="1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  <c r="H6" s="446"/>
      <c r="I6" s="586"/>
      <c r="J6" s="587"/>
      <c r="K6" s="588"/>
      <c r="L6" s="589"/>
      <c r="M6" s="589"/>
    </row>
    <row r="7" spans="1:13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  <c r="H7" s="446"/>
      <c r="I7" s="63"/>
      <c r="J7" s="59"/>
      <c r="K7" s="64"/>
      <c r="L7" s="64"/>
      <c r="M7" s="547"/>
    </row>
    <row r="8" spans="1:13" ht="12" hidden="1" customHeight="1">
      <c r="A8" s="78" t="s">
        <v>37</v>
      </c>
      <c r="B8" s="326"/>
      <c r="C8" s="326"/>
      <c r="D8" s="326"/>
      <c r="E8" s="71"/>
      <c r="F8" s="72"/>
      <c r="G8" s="71"/>
      <c r="H8" s="448"/>
      <c r="I8" s="73"/>
      <c r="J8" s="71"/>
      <c r="K8" s="74"/>
      <c r="L8" s="74"/>
      <c r="M8" s="74"/>
    </row>
    <row r="9" spans="1:13" s="89" customFormat="1" ht="12" hidden="1" customHeight="1" thickBot="1">
      <c r="A9" s="82" t="s">
        <v>36</v>
      </c>
      <c r="B9" s="83" t="s">
        <v>167</v>
      </c>
      <c r="C9" s="83"/>
      <c r="D9" s="83"/>
      <c r="E9" s="85"/>
      <c r="F9" s="86"/>
      <c r="G9" s="85"/>
      <c r="H9" s="449"/>
      <c r="I9" s="87"/>
      <c r="J9" s="85"/>
      <c r="K9" s="88"/>
      <c r="L9" s="88"/>
      <c r="M9" s="88"/>
    </row>
    <row r="10" spans="1:13" s="96" customFormat="1" ht="13.15" customHeight="1" outlineLevel="1">
      <c r="A10" s="92" t="s">
        <v>152</v>
      </c>
      <c r="B10" s="93"/>
      <c r="C10" s="93"/>
      <c r="D10" s="520"/>
      <c r="E10" s="545">
        <v>2</v>
      </c>
      <c r="F10" s="95"/>
      <c r="G10" s="95"/>
      <c r="H10" s="450"/>
      <c r="I10" s="244"/>
      <c r="J10" s="244"/>
      <c r="K10" s="245"/>
      <c r="L10" s="245"/>
      <c r="M10" s="245"/>
    </row>
    <row r="11" spans="1:13" s="100" customFormat="1" ht="13.15" customHeight="1" outlineLevel="1">
      <c r="A11" s="483">
        <v>1</v>
      </c>
      <c r="B11" s="488" t="s">
        <v>161</v>
      </c>
      <c r="C11" s="488" t="s">
        <v>199</v>
      </c>
      <c r="D11" s="521" t="s">
        <v>200</v>
      </c>
      <c r="E11" s="485">
        <v>1</v>
      </c>
      <c r="F11" s="486"/>
      <c r="G11" s="485"/>
      <c r="H11" s="516"/>
      <c r="I11" s="490"/>
      <c r="J11" s="491"/>
      <c r="K11" s="492"/>
      <c r="L11" s="492"/>
      <c r="M11" s="492"/>
    </row>
    <row r="12" spans="1:13" s="100" customFormat="1" ht="13.15" customHeight="1" outlineLevel="1" thickBot="1">
      <c r="A12" s="483">
        <v>2</v>
      </c>
      <c r="B12" s="488" t="s">
        <v>159</v>
      </c>
      <c r="C12" s="488" t="s">
        <v>198</v>
      </c>
      <c r="D12" s="521" t="s">
        <v>160</v>
      </c>
      <c r="E12" s="485">
        <v>1</v>
      </c>
      <c r="F12" s="486"/>
      <c r="G12" s="485"/>
      <c r="H12" s="516"/>
      <c r="I12" s="490"/>
      <c r="J12" s="491"/>
      <c r="K12" s="492"/>
      <c r="L12" s="492"/>
      <c r="M12" s="492"/>
    </row>
    <row r="13" spans="1:13" s="100" customFormat="1" ht="13.15" customHeight="1" outlineLevel="1" thickTop="1">
      <c r="A13" s="442"/>
      <c r="B13" s="325"/>
      <c r="C13" s="325"/>
      <c r="D13" s="104"/>
      <c r="E13" s="359"/>
      <c r="F13" s="25"/>
      <c r="G13" s="496"/>
      <c r="H13" s="517"/>
      <c r="I13" s="531"/>
      <c r="J13" s="532"/>
      <c r="K13" s="29"/>
      <c r="L13" s="29"/>
      <c r="M13" s="29"/>
    </row>
    <row r="14" spans="1:13" s="104" customFormat="1" ht="13.15" customHeight="1" outlineLevel="1">
      <c r="A14" s="442"/>
      <c r="B14" s="103"/>
      <c r="C14" s="103"/>
      <c r="D14" s="522"/>
      <c r="E14" s="546" t="s">
        <v>145</v>
      </c>
      <c r="F14" s="349"/>
      <c r="H14" s="518"/>
      <c r="I14" s="246"/>
      <c r="J14" s="105"/>
      <c r="K14" s="247"/>
      <c r="L14" s="247"/>
      <c r="M14" s="247"/>
    </row>
    <row r="15" spans="1:13" s="114" customFormat="1" ht="13.15" customHeight="1" outlineLevel="1">
      <c r="A15" s="92" t="s">
        <v>144</v>
      </c>
      <c r="B15" s="109"/>
      <c r="C15" s="109"/>
      <c r="D15" s="523"/>
      <c r="E15" s="545">
        <v>1</v>
      </c>
      <c r="F15" s="112"/>
      <c r="G15" s="112"/>
      <c r="H15" s="519"/>
      <c r="I15" s="248"/>
      <c r="J15" s="113"/>
      <c r="K15" s="249"/>
      <c r="L15" s="249"/>
      <c r="M15" s="249"/>
    </row>
    <row r="16" spans="1:13" s="100" customFormat="1" ht="12" customHeight="1" outlineLevel="1" thickBot="1">
      <c r="A16" s="483">
        <v>3</v>
      </c>
      <c r="B16" s="488" t="s">
        <v>248</v>
      </c>
      <c r="C16" s="488" t="s">
        <v>251</v>
      </c>
      <c r="D16" s="521" t="s">
        <v>252</v>
      </c>
      <c r="E16" s="485">
        <v>1</v>
      </c>
      <c r="F16" s="486"/>
      <c r="G16" s="485"/>
      <c r="H16" s="516"/>
      <c r="I16" s="490"/>
      <c r="J16" s="491"/>
      <c r="K16" s="492"/>
      <c r="L16" s="492"/>
      <c r="M16" s="492"/>
    </row>
    <row r="17" spans="1:14" s="100" customFormat="1" ht="13.15" customHeight="1" outlineLevel="1" thickTop="1">
      <c r="A17" s="442"/>
      <c r="B17" s="325"/>
      <c r="C17" s="325"/>
      <c r="D17" s="104"/>
      <c r="E17" s="359"/>
      <c r="F17" s="25"/>
      <c r="G17" s="496"/>
      <c r="H17" s="517"/>
      <c r="I17" s="531"/>
      <c r="J17" s="532"/>
      <c r="K17" s="29"/>
      <c r="L17" s="29"/>
      <c r="M17" s="29"/>
    </row>
    <row r="18" spans="1:14" s="104" customFormat="1" ht="13.15" customHeight="1" outlineLevel="1">
      <c r="A18" s="442"/>
      <c r="B18" s="103"/>
      <c r="C18" s="103"/>
      <c r="D18" s="522"/>
      <c r="E18" s="546" t="s">
        <v>145</v>
      </c>
      <c r="F18" s="349"/>
      <c r="H18" s="518"/>
      <c r="I18" s="246"/>
      <c r="J18" s="105"/>
      <c r="K18" s="247"/>
      <c r="L18" s="247"/>
      <c r="M18" s="247"/>
    </row>
    <row r="19" spans="1:14" s="114" customFormat="1" ht="13.15" customHeight="1" outlineLevel="1">
      <c r="A19" s="92" t="s">
        <v>153</v>
      </c>
      <c r="B19" s="109"/>
      <c r="C19" s="109"/>
      <c r="D19" s="523"/>
      <c r="E19" s="545">
        <v>5</v>
      </c>
      <c r="F19" s="112"/>
      <c r="G19" s="112"/>
      <c r="H19" s="519"/>
      <c r="I19" s="248"/>
      <c r="J19" s="113"/>
      <c r="K19" s="249"/>
      <c r="L19" s="249"/>
      <c r="M19" s="249"/>
    </row>
    <row r="20" spans="1:14" s="100" customFormat="1" ht="13.15" customHeight="1" outlineLevel="1">
      <c r="A20" s="483">
        <v>4</v>
      </c>
      <c r="B20" s="484"/>
      <c r="C20" s="484"/>
      <c r="D20" s="551" t="s">
        <v>136</v>
      </c>
      <c r="E20" s="485" t="s">
        <v>351</v>
      </c>
      <c r="F20" s="486"/>
      <c r="G20" s="485"/>
      <c r="H20" s="516"/>
      <c r="I20" s="490"/>
      <c r="J20" s="491"/>
      <c r="K20" s="492"/>
      <c r="L20" s="492"/>
      <c r="M20" s="492"/>
    </row>
    <row r="21" spans="1:14" s="100" customFormat="1" ht="13.15" customHeight="1" outlineLevel="1">
      <c r="A21" s="483">
        <v>5</v>
      </c>
      <c r="B21" s="484"/>
      <c r="C21" s="484"/>
      <c r="D21" s="551" t="s">
        <v>138</v>
      </c>
      <c r="E21" s="485" t="s">
        <v>351</v>
      </c>
      <c r="F21" s="486"/>
      <c r="G21" s="485"/>
      <c r="H21" s="516"/>
      <c r="I21" s="490"/>
      <c r="J21" s="491"/>
      <c r="K21" s="492"/>
      <c r="L21" s="492"/>
      <c r="M21" s="492"/>
    </row>
    <row r="22" spans="1:14" s="100" customFormat="1" ht="13.15" customHeight="1" outlineLevel="1">
      <c r="A22" s="483">
        <v>6</v>
      </c>
      <c r="B22" s="484"/>
      <c r="C22" s="484"/>
      <c r="D22" s="551" t="s">
        <v>139</v>
      </c>
      <c r="E22" s="485" t="s">
        <v>351</v>
      </c>
      <c r="F22" s="486"/>
      <c r="G22" s="485"/>
      <c r="H22" s="516"/>
      <c r="I22" s="490"/>
      <c r="J22" s="491"/>
      <c r="K22" s="492"/>
      <c r="L22" s="492"/>
      <c r="M22" s="492"/>
    </row>
    <row r="23" spans="1:14" s="100" customFormat="1" ht="13.15" customHeight="1" outlineLevel="1">
      <c r="A23" s="483">
        <v>7</v>
      </c>
      <c r="B23" s="484"/>
      <c r="C23" s="484"/>
      <c r="D23" s="551" t="s">
        <v>140</v>
      </c>
      <c r="E23" s="485" t="s">
        <v>351</v>
      </c>
      <c r="F23" s="486"/>
      <c r="G23" s="485"/>
      <c r="H23" s="516"/>
      <c r="I23" s="490"/>
      <c r="J23" s="491"/>
      <c r="K23" s="492"/>
      <c r="L23" s="492"/>
      <c r="M23" s="492"/>
    </row>
    <row r="24" spans="1:14" s="100" customFormat="1" ht="13.15" customHeight="1" outlineLevel="1" thickBot="1">
      <c r="A24" s="483">
        <v>8</v>
      </c>
      <c r="B24" s="484"/>
      <c r="C24" s="484"/>
      <c r="D24" s="551" t="s">
        <v>141</v>
      </c>
      <c r="E24" s="485" t="s">
        <v>351</v>
      </c>
      <c r="F24" s="486"/>
      <c r="G24" s="485"/>
      <c r="H24" s="516"/>
      <c r="I24" s="490"/>
      <c r="J24" s="491"/>
      <c r="K24" s="492"/>
      <c r="L24" s="492"/>
      <c r="M24" s="492"/>
    </row>
    <row r="25" spans="1:14" ht="13.15" customHeight="1" thickTop="1">
      <c r="D25" s="556" t="s">
        <v>368</v>
      </c>
      <c r="E25" s="557"/>
      <c r="F25" s="558"/>
      <c r="G25" s="561"/>
      <c r="I25" s="461"/>
      <c r="J25" s="139"/>
      <c r="K25" s="138"/>
      <c r="N25" s="140"/>
    </row>
    <row r="26" spans="1:14" ht="13.15" customHeight="1">
      <c r="D26" s="556"/>
      <c r="E26" s="557"/>
      <c r="F26" s="558"/>
      <c r="G26" s="559"/>
      <c r="I26" s="461"/>
      <c r="J26" s="139"/>
      <c r="K26" s="138"/>
      <c r="N26" s="140"/>
    </row>
    <row r="27" spans="1:14" ht="13.15" customHeight="1">
      <c r="D27" s="556" t="s">
        <v>369</v>
      </c>
      <c r="E27" s="557"/>
      <c r="F27" s="558"/>
      <c r="G27" s="487"/>
      <c r="I27" s="461"/>
      <c r="J27" s="139"/>
      <c r="K27" s="138"/>
      <c r="N27" s="140"/>
    </row>
    <row r="28" spans="1:14" ht="12" customHeight="1">
      <c r="D28" s="556" t="s">
        <v>370</v>
      </c>
      <c r="E28" s="557"/>
      <c r="F28" s="558"/>
      <c r="G28" s="487"/>
      <c r="I28" s="461"/>
      <c r="J28" s="139"/>
      <c r="K28" s="138"/>
      <c r="N28" s="140"/>
    </row>
    <row r="29" spans="1:14" ht="12" customHeight="1">
      <c r="D29" s="560" t="s">
        <v>371</v>
      </c>
      <c r="E29" s="557"/>
      <c r="F29" s="558"/>
      <c r="G29" s="487"/>
      <c r="I29" s="461"/>
      <c r="J29" s="139"/>
      <c r="K29" s="138"/>
      <c r="N29" s="140"/>
    </row>
    <row r="30" spans="1:14" ht="12" customHeight="1">
      <c r="D30" s="562" t="s">
        <v>47</v>
      </c>
      <c r="E30" s="563"/>
      <c r="F30" s="564"/>
      <c r="G30" s="487"/>
      <c r="I30" s="461"/>
      <c r="J30" s="139"/>
      <c r="K30" s="138"/>
      <c r="N30" s="140"/>
    </row>
    <row r="31" spans="1:14" s="75" customFormat="1" ht="12" customHeight="1" thickBot="1">
      <c r="D31" s="566" t="s">
        <v>372</v>
      </c>
      <c r="E31" s="563"/>
      <c r="F31" s="564"/>
      <c r="G31" s="559"/>
      <c r="H31" s="565"/>
      <c r="I31" s="565"/>
      <c r="J31" s="73"/>
      <c r="K31" s="71"/>
      <c r="L31" s="74"/>
      <c r="M31" s="74"/>
      <c r="N31" s="74"/>
    </row>
    <row r="32" spans="1:14" ht="12" customHeight="1" thickTop="1">
      <c r="D32" s="556" t="s">
        <v>373</v>
      </c>
      <c r="E32" s="557"/>
      <c r="F32" s="558"/>
      <c r="G32" s="561"/>
      <c r="I32" s="461"/>
      <c r="J32" s="139"/>
      <c r="K32" s="138"/>
      <c r="N32" s="140"/>
    </row>
    <row r="33" spans="1:14" s="104" customFormat="1" ht="13.15" customHeight="1" outlineLevel="1">
      <c r="A33" s="442"/>
      <c r="B33" s="103"/>
      <c r="C33" s="103"/>
      <c r="D33" s="522"/>
      <c r="E33" s="546" t="s">
        <v>145</v>
      </c>
      <c r="F33" s="349"/>
      <c r="G33" s="26"/>
      <c r="H33" s="452"/>
      <c r="I33" s="452"/>
      <c r="J33" s="246"/>
      <c r="K33" s="105"/>
      <c r="L33" s="247"/>
      <c r="M33" s="247"/>
      <c r="N33" s="247"/>
    </row>
    <row r="34" spans="1:14" ht="38.25">
      <c r="A34" s="117"/>
      <c r="B34" s="117"/>
      <c r="C34" s="117"/>
      <c r="D34" s="567" t="s">
        <v>374</v>
      </c>
      <c r="E34" s="349"/>
      <c r="F34" s="119"/>
      <c r="G34" s="120"/>
      <c r="H34" s="454"/>
      <c r="I34" s="454"/>
      <c r="J34" s="139"/>
      <c r="K34" s="138"/>
      <c r="N34" s="140"/>
    </row>
  </sheetData>
  <mergeCells count="2">
    <mergeCell ref="I6:J6"/>
    <mergeCell ref="K6:M6"/>
  </mergeCells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26628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26628" r:id="rId4" name="NumberLines"/>
      </mc:Fallback>
    </mc:AlternateContent>
    <mc:AlternateContent xmlns:mc="http://schemas.openxmlformats.org/markup-compatibility/2006">
      <mc:Choice Requires="x14">
        <control shapeId="26627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26627" r:id="rId6" name="FormatSpec"/>
      </mc:Fallback>
    </mc:AlternateContent>
    <mc:AlternateContent xmlns:mc="http://schemas.openxmlformats.org/markup-compatibility/2006">
      <mc:Choice Requires="x14">
        <control shapeId="26626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26626" r:id="rId8" name="FormatWork"/>
      </mc:Fallback>
    </mc:AlternateContent>
    <mc:AlternateContent xmlns:mc="http://schemas.openxmlformats.org/markup-compatibility/2006">
      <mc:Choice Requires="x14">
        <control shapeId="26625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26625" r:id="rId10" name="FormatPrint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15">
    <tabColor rgb="FF00B050"/>
    <outlinePr summaryBelow="0"/>
  </sheetPr>
  <dimension ref="A1:N43"/>
  <sheetViews>
    <sheetView showGridLines="0" view="pageLayout" zoomScaleNormal="100" workbookViewId="0">
      <selection sqref="A1:G44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8" width="48.6640625" style="461" hidden="1" customWidth="1"/>
    <col min="9" max="9" width="6.6640625" style="139" hidden="1" customWidth="1"/>
    <col min="10" max="10" width="6.6640625" style="138" hidden="1" customWidth="1"/>
    <col min="11" max="13" width="8.6640625" style="140" hidden="1" customWidth="1"/>
    <col min="14" max="14" width="9.33203125" style="79" hidden="1" customWidth="1"/>
    <col min="15" max="26" width="9.33203125" style="79" customWidth="1"/>
    <col min="27" max="469" width="0" style="79" hidden="1" customWidth="1"/>
    <col min="470" max="16384" width="6.33203125" style="79"/>
  </cols>
  <sheetData>
    <row r="1" spans="1:13" ht="12" customHeight="1">
      <c r="A1" s="35" t="s">
        <v>375</v>
      </c>
    </row>
    <row r="2" spans="1:13" s="42" customFormat="1" ht="23.25">
      <c r="A2" s="34" t="s">
        <v>343</v>
      </c>
      <c r="B2" s="36"/>
      <c r="C2" s="36"/>
      <c r="D2" s="36"/>
      <c r="E2" s="37"/>
      <c r="F2" s="38"/>
      <c r="G2" s="37"/>
      <c r="H2" s="443"/>
      <c r="I2" s="39"/>
      <c r="J2" s="40"/>
      <c r="K2" s="41"/>
      <c r="L2" s="41"/>
      <c r="M2" s="41"/>
    </row>
    <row r="3" spans="1:13" s="42" customFormat="1" ht="23.25">
      <c r="A3" s="43" t="s">
        <v>342</v>
      </c>
      <c r="B3" s="45"/>
      <c r="C3" s="45"/>
      <c r="D3" s="44" t="s">
        <v>359</v>
      </c>
      <c r="E3" s="46"/>
      <c r="F3" s="47"/>
      <c r="G3" s="46"/>
      <c r="H3" s="444"/>
      <c r="I3" s="39"/>
      <c r="J3" s="40"/>
      <c r="K3" s="41"/>
      <c r="L3" s="41"/>
      <c r="M3" s="41"/>
    </row>
    <row r="4" spans="1:13" s="55" customFormat="1" ht="15.75">
      <c r="A4" s="50" t="s">
        <v>345</v>
      </c>
      <c r="B4" s="51"/>
      <c r="C4" s="51"/>
      <c r="D4" s="52"/>
      <c r="E4" s="53"/>
      <c r="F4" s="54"/>
      <c r="G4" s="53"/>
      <c r="H4" s="445"/>
      <c r="I4" s="437"/>
      <c r="J4" s="436"/>
      <c r="K4" s="438"/>
      <c r="L4" s="438"/>
      <c r="M4" s="438"/>
    </row>
    <row r="5" spans="1:13" s="55" customFormat="1" ht="15.75">
      <c r="A5" s="50" t="s">
        <v>344</v>
      </c>
      <c r="B5" s="51"/>
      <c r="C5" s="51"/>
      <c r="D5" s="52"/>
      <c r="E5" s="53"/>
      <c r="F5" s="54"/>
      <c r="G5" s="53"/>
      <c r="H5" s="445"/>
      <c r="I5" s="440"/>
      <c r="J5" s="439"/>
      <c r="K5" s="441"/>
      <c r="L5" s="441"/>
      <c r="M5" s="441"/>
    </row>
    <row r="6" spans="1:13" s="60" customFormat="1" ht="15.75" thickBot="1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  <c r="H6" s="446"/>
      <c r="I6" s="586"/>
      <c r="J6" s="587"/>
      <c r="K6" s="588"/>
      <c r="L6" s="589"/>
      <c r="M6" s="589"/>
    </row>
    <row r="7" spans="1:13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  <c r="H7" s="446"/>
      <c r="I7" s="63"/>
      <c r="J7" s="59"/>
      <c r="K7" s="64"/>
      <c r="L7" s="64"/>
      <c r="M7" s="547"/>
    </row>
    <row r="8" spans="1:13" s="75" customFormat="1" ht="12" customHeight="1">
      <c r="A8" s="68" t="s">
        <v>38</v>
      </c>
      <c r="B8" s="389">
        <v>200</v>
      </c>
      <c r="C8" s="389"/>
      <c r="D8" s="389"/>
      <c r="E8" s="71"/>
      <c r="F8" s="72"/>
      <c r="G8" s="71"/>
      <c r="H8" s="447"/>
      <c r="I8" s="73"/>
      <c r="J8" s="71"/>
      <c r="K8" s="74"/>
      <c r="L8" s="74"/>
      <c r="M8" s="74"/>
    </row>
    <row r="9" spans="1:13" ht="12" hidden="1" customHeight="1">
      <c r="A9" s="78" t="s">
        <v>37</v>
      </c>
      <c r="B9" s="326"/>
      <c r="C9" s="326"/>
      <c r="D9" s="326"/>
      <c r="E9" s="71"/>
      <c r="F9" s="72"/>
      <c r="G9" s="71"/>
      <c r="H9" s="448"/>
      <c r="I9" s="73"/>
      <c r="J9" s="71"/>
      <c r="K9" s="74"/>
      <c r="L9" s="74"/>
      <c r="M9" s="74"/>
    </row>
    <row r="10" spans="1:13" s="89" customFormat="1" ht="12" hidden="1" customHeight="1" thickBot="1">
      <c r="A10" s="82" t="s">
        <v>36</v>
      </c>
      <c r="B10" s="83" t="s">
        <v>175</v>
      </c>
      <c r="C10" s="83"/>
      <c r="D10" s="83"/>
      <c r="E10" s="85"/>
      <c r="F10" s="86"/>
      <c r="G10" s="85"/>
      <c r="H10" s="449"/>
      <c r="I10" s="87"/>
      <c r="J10" s="85"/>
      <c r="K10" s="88"/>
      <c r="L10" s="88"/>
      <c r="M10" s="88"/>
    </row>
    <row r="11" spans="1:13" s="96" customFormat="1" ht="13.15" customHeight="1" outlineLevel="1">
      <c r="A11" s="92" t="s">
        <v>152</v>
      </c>
      <c r="B11" s="93"/>
      <c r="C11" s="93"/>
      <c r="D11" s="520"/>
      <c r="E11" s="545">
        <v>2</v>
      </c>
      <c r="F11" s="95"/>
      <c r="G11" s="95"/>
      <c r="H11" s="450"/>
      <c r="I11" s="244"/>
      <c r="J11" s="244"/>
      <c r="K11" s="245"/>
      <c r="L11" s="245"/>
      <c r="M11" s="245"/>
    </row>
    <row r="12" spans="1:13" s="100" customFormat="1" ht="13.15" customHeight="1" outlineLevel="1">
      <c r="A12" s="483">
        <v>1</v>
      </c>
      <c r="B12" s="488" t="s">
        <v>161</v>
      </c>
      <c r="C12" s="488" t="s">
        <v>340</v>
      </c>
      <c r="D12" s="521" t="s">
        <v>341</v>
      </c>
      <c r="E12" s="485">
        <v>1</v>
      </c>
      <c r="F12" s="486"/>
      <c r="G12" s="485"/>
      <c r="H12" s="516"/>
      <c r="I12" s="490"/>
      <c r="J12" s="491"/>
      <c r="K12" s="492"/>
      <c r="L12" s="492"/>
      <c r="M12" s="492"/>
    </row>
    <row r="13" spans="1:13" s="100" customFormat="1" ht="13.15" customHeight="1" outlineLevel="1" thickBot="1">
      <c r="A13" s="483">
        <v>2</v>
      </c>
      <c r="B13" s="488" t="s">
        <v>159</v>
      </c>
      <c r="C13" s="488" t="s">
        <v>198</v>
      </c>
      <c r="D13" s="521" t="s">
        <v>160</v>
      </c>
      <c r="E13" s="485">
        <v>1</v>
      </c>
      <c r="F13" s="486"/>
      <c r="G13" s="485"/>
      <c r="H13" s="516"/>
      <c r="I13" s="490"/>
      <c r="J13" s="491"/>
      <c r="K13" s="492"/>
      <c r="L13" s="492"/>
      <c r="M13" s="492"/>
    </row>
    <row r="14" spans="1:13" s="100" customFormat="1" ht="13.15" customHeight="1" outlineLevel="1" thickTop="1">
      <c r="A14" s="442"/>
      <c r="B14" s="325"/>
      <c r="C14" s="325"/>
      <c r="D14" s="104"/>
      <c r="E14" s="359"/>
      <c r="F14" s="25"/>
      <c r="G14" s="496"/>
      <c r="H14" s="517"/>
      <c r="I14" s="531"/>
      <c r="J14" s="532"/>
      <c r="K14" s="29"/>
      <c r="L14" s="29"/>
      <c r="M14" s="29"/>
    </row>
    <row r="15" spans="1:13" s="104" customFormat="1" ht="13.15" customHeight="1" outlineLevel="1">
      <c r="A15" s="442"/>
      <c r="B15" s="103"/>
      <c r="C15" s="103"/>
      <c r="D15" s="522"/>
      <c r="E15" s="546" t="s">
        <v>145</v>
      </c>
      <c r="F15" s="349"/>
      <c r="H15" s="518"/>
      <c r="I15" s="246"/>
      <c r="J15" s="105"/>
      <c r="K15" s="247"/>
      <c r="L15" s="247"/>
      <c r="M15" s="247"/>
    </row>
    <row r="16" spans="1:13" s="114" customFormat="1" ht="13.15" customHeight="1" outlineLevel="1">
      <c r="A16" s="92" t="s">
        <v>144</v>
      </c>
      <c r="B16" s="109"/>
      <c r="C16" s="109"/>
      <c r="D16" s="523"/>
      <c r="E16" s="545">
        <v>4</v>
      </c>
      <c r="F16" s="112"/>
      <c r="G16" s="112"/>
      <c r="H16" s="519"/>
      <c r="I16" s="248"/>
      <c r="J16" s="113"/>
      <c r="K16" s="249"/>
      <c r="L16" s="249"/>
      <c r="M16" s="249"/>
    </row>
    <row r="17" spans="1:13" s="100" customFormat="1" ht="12" customHeight="1" outlineLevel="1">
      <c r="A17" s="483">
        <v>3</v>
      </c>
      <c r="B17" s="488" t="s">
        <v>186</v>
      </c>
      <c r="C17" s="488" t="s">
        <v>197</v>
      </c>
      <c r="D17" s="521" t="s">
        <v>187</v>
      </c>
      <c r="E17" s="485">
        <v>1</v>
      </c>
      <c r="F17" s="486"/>
      <c r="G17" s="485"/>
      <c r="H17" s="516"/>
      <c r="I17" s="490"/>
      <c r="J17" s="491"/>
      <c r="K17" s="492"/>
      <c r="L17" s="492"/>
      <c r="M17" s="492"/>
    </row>
    <row r="18" spans="1:13" s="100" customFormat="1" ht="12" customHeight="1" outlineLevel="1">
      <c r="A18" s="483">
        <v>4</v>
      </c>
      <c r="B18" s="488" t="s">
        <v>186</v>
      </c>
      <c r="C18" s="488" t="s">
        <v>188</v>
      </c>
      <c r="D18" s="521" t="s">
        <v>194</v>
      </c>
      <c r="E18" s="485">
        <v>1</v>
      </c>
      <c r="F18" s="486"/>
      <c r="G18" s="485"/>
      <c r="H18" s="516"/>
      <c r="I18" s="490"/>
      <c r="J18" s="491"/>
      <c r="K18" s="492"/>
      <c r="L18" s="492"/>
      <c r="M18" s="492"/>
    </row>
    <row r="19" spans="1:13" s="100" customFormat="1" ht="13.15" customHeight="1" outlineLevel="1">
      <c r="A19" s="483">
        <v>5</v>
      </c>
      <c r="B19" s="488" t="s">
        <v>189</v>
      </c>
      <c r="C19" s="488" t="s">
        <v>190</v>
      </c>
      <c r="D19" s="521" t="s">
        <v>195</v>
      </c>
      <c r="E19" s="485">
        <v>1</v>
      </c>
      <c r="F19" s="486"/>
      <c r="G19" s="485"/>
      <c r="H19" s="516"/>
      <c r="I19" s="490"/>
      <c r="J19" s="491"/>
      <c r="K19" s="492"/>
      <c r="L19" s="492"/>
      <c r="M19" s="492"/>
    </row>
    <row r="20" spans="1:13" s="100" customFormat="1" ht="14.25" outlineLevel="1" thickBot="1">
      <c r="A20" s="483">
        <v>6</v>
      </c>
      <c r="B20" s="488" t="s">
        <v>192</v>
      </c>
      <c r="C20" s="488" t="s">
        <v>191</v>
      </c>
      <c r="D20" s="521" t="s">
        <v>193</v>
      </c>
      <c r="E20" s="485">
        <v>1</v>
      </c>
      <c r="F20" s="486"/>
      <c r="G20" s="485"/>
      <c r="H20" s="516"/>
      <c r="I20" s="490"/>
      <c r="J20" s="491"/>
      <c r="K20" s="492"/>
      <c r="L20" s="492"/>
      <c r="M20" s="492"/>
    </row>
    <row r="21" spans="1:13" s="100" customFormat="1" ht="13.15" customHeight="1" outlineLevel="1" thickTop="1">
      <c r="A21" s="442"/>
      <c r="B21" s="325"/>
      <c r="C21" s="325"/>
      <c r="D21" s="104"/>
      <c r="E21" s="359"/>
      <c r="F21" s="25"/>
      <c r="G21" s="496"/>
      <c r="H21" s="517"/>
      <c r="I21" s="531"/>
      <c r="J21" s="532"/>
      <c r="K21" s="29"/>
      <c r="L21" s="29"/>
      <c r="M21" s="29"/>
    </row>
    <row r="22" spans="1:13" s="104" customFormat="1" ht="13.15" customHeight="1" outlineLevel="1">
      <c r="A22" s="442"/>
      <c r="B22" s="103"/>
      <c r="C22" s="103"/>
      <c r="D22" s="522"/>
      <c r="E22" s="546" t="s">
        <v>145</v>
      </c>
      <c r="F22" s="349"/>
      <c r="H22" s="518"/>
      <c r="I22" s="246"/>
      <c r="J22" s="105"/>
      <c r="K22" s="247"/>
      <c r="L22" s="247"/>
      <c r="M22" s="247"/>
    </row>
    <row r="23" spans="1:13" s="104" customFormat="1" ht="13.15" customHeight="1" outlineLevel="1">
      <c r="A23" s="442"/>
      <c r="B23" s="103"/>
      <c r="C23" s="103"/>
      <c r="D23" s="522"/>
      <c r="E23" s="546" t="s">
        <v>145</v>
      </c>
      <c r="F23" s="349"/>
      <c r="H23" s="518"/>
      <c r="I23" s="246"/>
      <c r="J23" s="105"/>
      <c r="K23" s="247"/>
      <c r="L23" s="247"/>
      <c r="M23" s="247"/>
    </row>
    <row r="24" spans="1:13" s="114" customFormat="1" ht="13.15" customHeight="1" outlineLevel="1">
      <c r="A24" s="92" t="s">
        <v>19</v>
      </c>
      <c r="B24" s="109"/>
      <c r="C24" s="109"/>
      <c r="D24" s="523"/>
      <c r="E24" s="545">
        <v>2</v>
      </c>
      <c r="F24" s="112"/>
      <c r="G24" s="112"/>
      <c r="H24" s="519"/>
      <c r="I24" s="248"/>
      <c r="J24" s="113"/>
      <c r="K24" s="249"/>
      <c r="L24" s="249"/>
      <c r="M24" s="249"/>
    </row>
    <row r="25" spans="1:13" s="100" customFormat="1" ht="12" customHeight="1" outlineLevel="1" thickBot="1">
      <c r="A25" s="483">
        <v>7</v>
      </c>
      <c r="B25" s="488" t="s">
        <v>156</v>
      </c>
      <c r="C25" s="488" t="s">
        <v>196</v>
      </c>
      <c r="D25" s="521" t="s">
        <v>185</v>
      </c>
      <c r="E25" s="485">
        <v>1</v>
      </c>
      <c r="F25" s="486"/>
      <c r="G25" s="485"/>
      <c r="H25" s="516"/>
      <c r="I25" s="490"/>
      <c r="J25" s="491"/>
      <c r="K25" s="492"/>
      <c r="L25" s="492"/>
      <c r="M25" s="492"/>
    </row>
    <row r="26" spans="1:13" s="100" customFormat="1" ht="13.15" customHeight="1" outlineLevel="1" thickTop="1">
      <c r="A26" s="442"/>
      <c r="B26" s="325"/>
      <c r="C26" s="325"/>
      <c r="D26" s="104"/>
      <c r="E26" s="359"/>
      <c r="F26" s="25"/>
      <c r="G26" s="496"/>
      <c r="H26" s="517"/>
      <c r="I26" s="531"/>
      <c r="J26" s="532"/>
      <c r="K26" s="29"/>
      <c r="L26" s="29"/>
      <c r="M26" s="29"/>
    </row>
    <row r="27" spans="1:13" s="104" customFormat="1" ht="13.15" customHeight="1" outlineLevel="1">
      <c r="A27" s="442"/>
      <c r="B27" s="103"/>
      <c r="C27" s="103"/>
      <c r="D27" s="522"/>
      <c r="E27" s="546" t="s">
        <v>145</v>
      </c>
      <c r="F27" s="349"/>
      <c r="H27" s="518"/>
      <c r="I27" s="246"/>
      <c r="J27" s="105"/>
      <c r="K27" s="247"/>
      <c r="L27" s="247"/>
      <c r="M27" s="247"/>
    </row>
    <row r="28" spans="1:13" s="114" customFormat="1" ht="13.15" customHeight="1" outlineLevel="1">
      <c r="A28" s="92" t="s">
        <v>153</v>
      </c>
      <c r="B28" s="109"/>
      <c r="C28" s="109"/>
      <c r="D28" s="523"/>
      <c r="E28" s="545">
        <v>5</v>
      </c>
      <c r="F28" s="112"/>
      <c r="G28" s="112"/>
      <c r="H28" s="519"/>
      <c r="I28" s="248"/>
      <c r="J28" s="113"/>
      <c r="K28" s="249"/>
      <c r="L28" s="249"/>
      <c r="M28" s="249"/>
    </row>
    <row r="29" spans="1:13" s="100" customFormat="1" ht="13.15" customHeight="1" outlineLevel="1">
      <c r="A29" s="483">
        <v>8</v>
      </c>
      <c r="B29" s="484"/>
      <c r="C29" s="484"/>
      <c r="D29" s="551" t="s">
        <v>136</v>
      </c>
      <c r="E29" s="485" t="s">
        <v>351</v>
      </c>
      <c r="F29" s="486"/>
      <c r="G29" s="485"/>
      <c r="H29" s="516"/>
      <c r="I29" s="490"/>
      <c r="J29" s="491"/>
      <c r="K29" s="492"/>
      <c r="L29" s="492"/>
      <c r="M29" s="492"/>
    </row>
    <row r="30" spans="1:13" s="100" customFormat="1" ht="13.15" customHeight="1" outlineLevel="1">
      <c r="A30" s="483">
        <v>9</v>
      </c>
      <c r="B30" s="484"/>
      <c r="C30" s="484"/>
      <c r="D30" s="551" t="s">
        <v>138</v>
      </c>
      <c r="E30" s="485" t="s">
        <v>351</v>
      </c>
      <c r="F30" s="486"/>
      <c r="G30" s="485"/>
      <c r="H30" s="516"/>
      <c r="I30" s="490"/>
      <c r="J30" s="491"/>
      <c r="K30" s="492"/>
      <c r="L30" s="492"/>
      <c r="M30" s="492"/>
    </row>
    <row r="31" spans="1:13" s="100" customFormat="1" ht="13.15" customHeight="1" outlineLevel="1">
      <c r="A31" s="483">
        <v>10</v>
      </c>
      <c r="B31" s="484"/>
      <c r="C31" s="484"/>
      <c r="D31" s="551" t="s">
        <v>139</v>
      </c>
      <c r="E31" s="485" t="s">
        <v>351</v>
      </c>
      <c r="F31" s="486"/>
      <c r="G31" s="485"/>
      <c r="H31" s="516"/>
      <c r="I31" s="490"/>
      <c r="J31" s="491"/>
      <c r="K31" s="492"/>
      <c r="L31" s="492"/>
      <c r="M31" s="492"/>
    </row>
    <row r="32" spans="1:13" s="100" customFormat="1" ht="13.15" customHeight="1" outlineLevel="1">
      <c r="A32" s="483">
        <v>11</v>
      </c>
      <c r="B32" s="484"/>
      <c r="C32" s="484"/>
      <c r="D32" s="551" t="s">
        <v>140</v>
      </c>
      <c r="E32" s="485" t="s">
        <v>351</v>
      </c>
      <c r="F32" s="486"/>
      <c r="G32" s="485"/>
      <c r="H32" s="516"/>
      <c r="I32" s="490"/>
      <c r="J32" s="491"/>
      <c r="K32" s="492"/>
      <c r="L32" s="492"/>
      <c r="M32" s="492"/>
    </row>
    <row r="33" spans="1:14" s="100" customFormat="1" ht="13.15" customHeight="1" outlineLevel="1" thickBot="1">
      <c r="A33" s="483">
        <v>12</v>
      </c>
      <c r="B33" s="484"/>
      <c r="C33" s="484"/>
      <c r="D33" s="551" t="s">
        <v>141</v>
      </c>
      <c r="E33" s="485" t="s">
        <v>351</v>
      </c>
      <c r="F33" s="486"/>
      <c r="G33" s="485"/>
      <c r="H33" s="516"/>
      <c r="I33" s="490"/>
      <c r="J33" s="491"/>
      <c r="K33" s="492"/>
      <c r="L33" s="492"/>
      <c r="M33" s="492"/>
    </row>
    <row r="34" spans="1:14" ht="13.15" customHeight="1" thickTop="1">
      <c r="D34" s="556" t="s">
        <v>368</v>
      </c>
      <c r="E34" s="557"/>
      <c r="F34" s="558"/>
      <c r="G34" s="561"/>
      <c r="I34" s="461"/>
      <c r="J34" s="139"/>
      <c r="K34" s="138"/>
      <c r="N34" s="140"/>
    </row>
    <row r="35" spans="1:14" ht="13.15" customHeight="1">
      <c r="D35" s="556"/>
      <c r="E35" s="557"/>
      <c r="F35" s="558"/>
      <c r="G35" s="559"/>
      <c r="I35" s="461"/>
      <c r="J35" s="139"/>
      <c r="K35" s="138"/>
      <c r="N35" s="140"/>
    </row>
    <row r="36" spans="1:14" ht="13.15" customHeight="1">
      <c r="D36" s="556" t="s">
        <v>369</v>
      </c>
      <c r="E36" s="557"/>
      <c r="F36" s="558"/>
      <c r="G36" s="487"/>
      <c r="I36" s="461"/>
      <c r="J36" s="139"/>
      <c r="K36" s="138"/>
      <c r="N36" s="140"/>
    </row>
    <row r="37" spans="1:14" ht="12" customHeight="1">
      <c r="D37" s="556" t="s">
        <v>370</v>
      </c>
      <c r="E37" s="557"/>
      <c r="F37" s="558"/>
      <c r="G37" s="487"/>
      <c r="I37" s="461"/>
      <c r="J37" s="139"/>
      <c r="K37" s="138"/>
      <c r="N37" s="140"/>
    </row>
    <row r="38" spans="1:14" ht="12" customHeight="1">
      <c r="D38" s="560" t="s">
        <v>371</v>
      </c>
      <c r="E38" s="557"/>
      <c r="F38" s="558"/>
      <c r="G38" s="487"/>
      <c r="I38" s="461"/>
      <c r="J38" s="139"/>
      <c r="K38" s="138"/>
      <c r="N38" s="140"/>
    </row>
    <row r="39" spans="1:14" ht="12" customHeight="1">
      <c r="D39" s="562" t="s">
        <v>47</v>
      </c>
      <c r="E39" s="563"/>
      <c r="F39" s="564"/>
      <c r="G39" s="487"/>
      <c r="I39" s="461"/>
      <c r="J39" s="139"/>
      <c r="K39" s="138"/>
      <c r="N39" s="140"/>
    </row>
    <row r="40" spans="1:14" s="75" customFormat="1" ht="12" customHeight="1" thickBot="1">
      <c r="D40" s="566" t="s">
        <v>372</v>
      </c>
      <c r="E40" s="563"/>
      <c r="F40" s="564"/>
      <c r="G40" s="559"/>
      <c r="H40" s="565"/>
      <c r="I40" s="565"/>
      <c r="J40" s="73"/>
      <c r="K40" s="71"/>
      <c r="L40" s="74"/>
      <c r="M40" s="74"/>
      <c r="N40" s="74"/>
    </row>
    <row r="41" spans="1:14" ht="12" customHeight="1" thickTop="1">
      <c r="D41" s="556" t="s">
        <v>373</v>
      </c>
      <c r="E41" s="557"/>
      <c r="F41" s="558"/>
      <c r="G41" s="561"/>
      <c r="I41" s="461"/>
      <c r="J41" s="139"/>
      <c r="K41" s="138"/>
      <c r="N41" s="140"/>
    </row>
    <row r="42" spans="1:14" s="104" customFormat="1" ht="13.15" customHeight="1" outlineLevel="1">
      <c r="A42" s="442"/>
      <c r="B42" s="103"/>
      <c r="C42" s="103"/>
      <c r="D42" s="522"/>
      <c r="E42" s="546" t="s">
        <v>145</v>
      </c>
      <c r="F42" s="349"/>
      <c r="G42" s="26"/>
      <c r="H42" s="452"/>
      <c r="I42" s="452"/>
      <c r="J42" s="246"/>
      <c r="K42" s="105"/>
      <c r="L42" s="247"/>
      <c r="M42" s="247"/>
      <c r="N42" s="247"/>
    </row>
    <row r="43" spans="1:14" ht="38.25">
      <c r="A43" s="117"/>
      <c r="B43" s="117"/>
      <c r="C43" s="117"/>
      <c r="D43" s="567" t="s">
        <v>374</v>
      </c>
      <c r="E43" s="349"/>
      <c r="F43" s="119"/>
      <c r="G43" s="120"/>
      <c r="H43" s="454"/>
      <c r="I43" s="454"/>
      <c r="J43" s="139"/>
      <c r="K43" s="138"/>
      <c r="N43" s="140"/>
    </row>
  </sheetData>
  <mergeCells count="2">
    <mergeCell ref="I6:J6"/>
    <mergeCell ref="K6:M6"/>
  </mergeCells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36868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36868" r:id="rId4" name="NumberLines"/>
      </mc:Fallback>
    </mc:AlternateContent>
    <mc:AlternateContent xmlns:mc="http://schemas.openxmlformats.org/markup-compatibility/2006">
      <mc:Choice Requires="x14">
        <control shapeId="36867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36867" r:id="rId6" name="FormatSpec"/>
      </mc:Fallback>
    </mc:AlternateContent>
    <mc:AlternateContent xmlns:mc="http://schemas.openxmlformats.org/markup-compatibility/2006">
      <mc:Choice Requires="x14">
        <control shapeId="36866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36866" r:id="rId8" name="FormatWork"/>
      </mc:Fallback>
    </mc:AlternateContent>
    <mc:AlternateContent xmlns:mc="http://schemas.openxmlformats.org/markup-compatibility/2006">
      <mc:Choice Requires="x14">
        <control shapeId="36865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36865" r:id="rId10" name="FormatPrint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8">
    <tabColor rgb="FF00B050"/>
    <outlinePr summaryBelow="0"/>
  </sheetPr>
  <dimension ref="A1:N35"/>
  <sheetViews>
    <sheetView showGridLines="0" view="pageLayout" zoomScaleNormal="100" workbookViewId="0">
      <selection sqref="A1:G36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8" width="48.6640625" style="461" hidden="1" customWidth="1"/>
    <col min="9" max="9" width="6.6640625" style="139" hidden="1" customWidth="1"/>
    <col min="10" max="10" width="6.6640625" style="138" hidden="1" customWidth="1"/>
    <col min="11" max="13" width="8.6640625" style="140" hidden="1" customWidth="1"/>
    <col min="14" max="26" width="9.33203125" style="79" customWidth="1"/>
    <col min="27" max="469" width="0" style="79" hidden="1" customWidth="1"/>
    <col min="470" max="16384" width="6.33203125" style="79"/>
  </cols>
  <sheetData>
    <row r="1" spans="1:13" ht="12" customHeight="1">
      <c r="A1" s="35" t="s">
        <v>375</v>
      </c>
    </row>
    <row r="2" spans="1:13" s="42" customFormat="1" ht="23.25">
      <c r="A2" s="34" t="s">
        <v>343</v>
      </c>
      <c r="B2" s="36"/>
      <c r="C2" s="36"/>
      <c r="D2" s="36"/>
      <c r="E2" s="37"/>
      <c r="F2" s="38"/>
      <c r="G2" s="37"/>
      <c r="H2" s="443"/>
      <c r="I2" s="39"/>
      <c r="J2" s="40"/>
      <c r="K2" s="41"/>
      <c r="L2" s="41"/>
      <c r="M2" s="41"/>
    </row>
    <row r="3" spans="1:13" s="42" customFormat="1" ht="23.25">
      <c r="A3" s="43" t="s">
        <v>342</v>
      </c>
      <c r="B3" s="45"/>
      <c r="C3" s="45"/>
      <c r="D3" s="44" t="s">
        <v>360</v>
      </c>
      <c r="E3" s="46"/>
      <c r="F3" s="47"/>
      <c r="G3" s="46"/>
      <c r="H3" s="444"/>
      <c r="I3" s="39"/>
      <c r="J3" s="40"/>
      <c r="K3" s="41"/>
      <c r="L3" s="41"/>
      <c r="M3" s="41"/>
    </row>
    <row r="4" spans="1:13" s="55" customFormat="1" ht="15.75">
      <c r="A4" s="50" t="s">
        <v>345</v>
      </c>
      <c r="B4" s="51"/>
      <c r="C4" s="51"/>
      <c r="D4" s="52"/>
      <c r="E4" s="53"/>
      <c r="F4" s="54"/>
      <c r="G4" s="53"/>
      <c r="H4" s="445"/>
      <c r="I4" s="437"/>
      <c r="J4" s="436"/>
      <c r="K4" s="438"/>
      <c r="L4" s="438"/>
      <c r="M4" s="438"/>
    </row>
    <row r="5" spans="1:13" s="55" customFormat="1" ht="15.75">
      <c r="A5" s="50" t="s">
        <v>344</v>
      </c>
      <c r="B5" s="51"/>
      <c r="C5" s="51"/>
      <c r="D5" s="52"/>
      <c r="E5" s="53"/>
      <c r="F5" s="54"/>
      <c r="G5" s="53"/>
      <c r="H5" s="445"/>
      <c r="I5" s="440"/>
      <c r="J5" s="439"/>
      <c r="K5" s="441"/>
      <c r="L5" s="441"/>
      <c r="M5" s="441"/>
    </row>
    <row r="6" spans="1:13" s="60" customFormat="1" ht="15.75" thickBot="1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  <c r="H6" s="446"/>
      <c r="I6" s="586"/>
      <c r="J6" s="587"/>
      <c r="K6" s="588"/>
      <c r="L6" s="589"/>
      <c r="M6" s="589"/>
    </row>
    <row r="7" spans="1:13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  <c r="H7" s="446"/>
      <c r="I7" s="63"/>
      <c r="J7" s="59"/>
      <c r="K7" s="64"/>
      <c r="L7" s="64"/>
      <c r="M7" s="547"/>
    </row>
    <row r="8" spans="1:13" ht="12" hidden="1" customHeight="1">
      <c r="A8" s="78" t="s">
        <v>37</v>
      </c>
      <c r="B8" s="326"/>
      <c r="C8" s="326"/>
      <c r="D8" s="326"/>
      <c r="E8" s="71"/>
      <c r="F8" s="72"/>
      <c r="G8" s="71"/>
      <c r="H8" s="448"/>
      <c r="I8" s="73"/>
      <c r="J8" s="71"/>
      <c r="K8" s="74"/>
      <c r="L8" s="74"/>
      <c r="M8" s="74"/>
    </row>
    <row r="9" spans="1:13" s="89" customFormat="1" ht="12" hidden="1" customHeight="1" thickBot="1">
      <c r="A9" s="82" t="s">
        <v>36</v>
      </c>
      <c r="B9" s="83" t="s">
        <v>170</v>
      </c>
      <c r="C9" s="83"/>
      <c r="D9" s="83"/>
      <c r="E9" s="85"/>
      <c r="F9" s="86"/>
      <c r="G9" s="85"/>
      <c r="H9" s="449"/>
      <c r="I9" s="87"/>
      <c r="J9" s="85"/>
      <c r="K9" s="88"/>
      <c r="L9" s="88"/>
      <c r="M9" s="88"/>
    </row>
    <row r="10" spans="1:13" s="96" customFormat="1" ht="13.15" customHeight="1" outlineLevel="1">
      <c r="A10" s="92" t="s">
        <v>152</v>
      </c>
      <c r="B10" s="93"/>
      <c r="C10" s="93"/>
      <c r="D10" s="520"/>
      <c r="E10" s="545">
        <v>2</v>
      </c>
      <c r="F10" s="95"/>
      <c r="G10" s="95"/>
      <c r="H10" s="450"/>
      <c r="I10" s="244"/>
      <c r="J10" s="244"/>
      <c r="K10" s="245"/>
      <c r="L10" s="245"/>
      <c r="M10" s="245"/>
    </row>
    <row r="11" spans="1:13" s="100" customFormat="1" ht="13.15" customHeight="1" outlineLevel="1">
      <c r="A11" s="483">
        <v>1</v>
      </c>
      <c r="B11" s="488" t="s">
        <v>161</v>
      </c>
      <c r="C11" s="488" t="s">
        <v>199</v>
      </c>
      <c r="D11" s="521" t="s">
        <v>200</v>
      </c>
      <c r="E11" s="485">
        <v>1</v>
      </c>
      <c r="F11" s="486"/>
      <c r="G11" s="485"/>
      <c r="H11" s="516"/>
      <c r="I11" s="490"/>
      <c r="J11" s="491"/>
      <c r="K11" s="492"/>
      <c r="L11" s="492"/>
      <c r="M11" s="492" t="e">
        <f>IF(ISNA(VLOOKUP(#REF!,#REF!,19,FALSE))=TRUE,"Invalid ID#",VLOOKUP(#REF!,#REF!,19,FALSE))</f>
        <v>#REF!</v>
      </c>
    </row>
    <row r="12" spans="1:13" s="100" customFormat="1" ht="13.15" customHeight="1" outlineLevel="1" thickBot="1">
      <c r="A12" s="483">
        <v>2</v>
      </c>
      <c r="B12" s="488" t="s">
        <v>159</v>
      </c>
      <c r="C12" s="488" t="s">
        <v>198</v>
      </c>
      <c r="D12" s="521" t="s">
        <v>160</v>
      </c>
      <c r="E12" s="485">
        <v>1</v>
      </c>
      <c r="F12" s="486"/>
      <c r="G12" s="485"/>
      <c r="H12" s="516"/>
      <c r="I12" s="490"/>
      <c r="J12" s="491"/>
      <c r="K12" s="492"/>
      <c r="L12" s="492"/>
      <c r="M12" s="492" t="e">
        <f>IF(ISNA(VLOOKUP(#REF!,#REF!,19,FALSE))=TRUE,"Invalid ID#",VLOOKUP(#REF!,#REF!,19,FALSE))</f>
        <v>#REF!</v>
      </c>
    </row>
    <row r="13" spans="1:13" s="100" customFormat="1" ht="13.15" customHeight="1" outlineLevel="1" thickTop="1">
      <c r="A13" s="442"/>
      <c r="B13" s="325"/>
      <c r="C13" s="325"/>
      <c r="D13" s="104"/>
      <c r="E13" s="359"/>
      <c r="F13" s="25"/>
      <c r="G13" s="496"/>
      <c r="H13" s="517"/>
      <c r="I13" s="531"/>
      <c r="J13" s="532"/>
      <c r="K13" s="29"/>
      <c r="L13" s="29"/>
      <c r="M13" s="29"/>
    </row>
    <row r="14" spans="1:13" s="104" customFormat="1" ht="13.15" customHeight="1" outlineLevel="1">
      <c r="A14" s="442"/>
      <c r="B14" s="103"/>
      <c r="C14" s="103"/>
      <c r="D14" s="522"/>
      <c r="E14" s="546" t="s">
        <v>145</v>
      </c>
      <c r="F14" s="349"/>
      <c r="H14" s="518"/>
      <c r="I14" s="246"/>
      <c r="J14" s="105"/>
      <c r="K14" s="247"/>
      <c r="L14" s="247"/>
      <c r="M14" s="247"/>
    </row>
    <row r="15" spans="1:13" s="114" customFormat="1" ht="13.15" customHeight="1" outlineLevel="1">
      <c r="A15" s="92" t="s">
        <v>144</v>
      </c>
      <c r="B15" s="109"/>
      <c r="C15" s="109"/>
      <c r="D15" s="523"/>
      <c r="E15" s="545">
        <v>3</v>
      </c>
      <c r="F15" s="112"/>
      <c r="G15" s="112"/>
      <c r="H15" s="519"/>
      <c r="I15" s="248"/>
      <c r="J15" s="113"/>
      <c r="K15" s="249"/>
      <c r="L15" s="249"/>
      <c r="M15" s="249"/>
    </row>
    <row r="16" spans="1:13" s="100" customFormat="1" ht="12" customHeight="1" outlineLevel="1">
      <c r="A16" s="483">
        <v>3</v>
      </c>
      <c r="B16" s="488" t="s">
        <v>156</v>
      </c>
      <c r="C16" s="488" t="s">
        <v>268</v>
      </c>
      <c r="D16" s="521" t="s">
        <v>269</v>
      </c>
      <c r="E16" s="485">
        <v>1</v>
      </c>
      <c r="F16" s="486"/>
      <c r="G16" s="485"/>
      <c r="H16" s="516"/>
      <c r="I16" s="490"/>
      <c r="J16" s="491"/>
      <c r="K16" s="492"/>
      <c r="L16" s="492"/>
      <c r="M16" s="492" t="e">
        <f>IF(ISNA(VLOOKUP(#REF!,#REF!,19,FALSE))=TRUE,"Invalid ID#",VLOOKUP(#REF!,#REF!,19,FALSE))</f>
        <v>#REF!</v>
      </c>
    </row>
    <row r="17" spans="1:14" s="100" customFormat="1" ht="12" customHeight="1" outlineLevel="1" thickBot="1">
      <c r="A17" s="483">
        <v>4</v>
      </c>
      <c r="B17" s="488" t="s">
        <v>156</v>
      </c>
      <c r="C17" s="488" t="s">
        <v>270</v>
      </c>
      <c r="D17" s="521" t="s">
        <v>271</v>
      </c>
      <c r="E17" s="485">
        <v>1</v>
      </c>
      <c r="F17" s="486"/>
      <c r="G17" s="485"/>
      <c r="H17" s="516"/>
      <c r="I17" s="490"/>
      <c r="J17" s="491"/>
      <c r="K17" s="492"/>
      <c r="L17" s="492"/>
      <c r="M17" s="492" t="e">
        <f>IF(ISNA(VLOOKUP(#REF!,#REF!,19,FALSE))=TRUE,"Invalid ID#",VLOOKUP(#REF!,#REF!,19,FALSE))</f>
        <v>#REF!</v>
      </c>
    </row>
    <row r="18" spans="1:14" s="100" customFormat="1" ht="13.15" customHeight="1" outlineLevel="1" thickTop="1">
      <c r="A18" s="442"/>
      <c r="B18" s="325"/>
      <c r="C18" s="325"/>
      <c r="D18" s="104"/>
      <c r="E18" s="359"/>
      <c r="F18" s="25"/>
      <c r="G18" s="496"/>
      <c r="H18" s="517"/>
      <c r="I18" s="531"/>
      <c r="J18" s="532"/>
      <c r="K18" s="29"/>
      <c r="L18" s="29"/>
      <c r="M18" s="29"/>
    </row>
    <row r="19" spans="1:14" s="104" customFormat="1" ht="13.15" customHeight="1" outlineLevel="1">
      <c r="A19" s="442"/>
      <c r="B19" s="103"/>
      <c r="C19" s="103"/>
      <c r="D19" s="522"/>
      <c r="E19" s="546" t="s">
        <v>145</v>
      </c>
      <c r="F19" s="349"/>
      <c r="H19" s="518"/>
      <c r="I19" s="246"/>
      <c r="J19" s="105"/>
      <c r="K19" s="247"/>
      <c r="L19" s="247"/>
      <c r="M19" s="247"/>
    </row>
    <row r="20" spans="1:14" s="114" customFormat="1" ht="13.15" customHeight="1" outlineLevel="1">
      <c r="A20" s="92" t="s">
        <v>153</v>
      </c>
      <c r="B20" s="109"/>
      <c r="C20" s="109"/>
      <c r="D20" s="523"/>
      <c r="E20" s="545">
        <v>7</v>
      </c>
      <c r="F20" s="112"/>
      <c r="G20" s="112"/>
      <c r="H20" s="519"/>
      <c r="I20" s="248"/>
      <c r="J20" s="113"/>
      <c r="K20" s="249"/>
      <c r="L20" s="249"/>
      <c r="M20" s="249"/>
    </row>
    <row r="21" spans="1:14" s="100" customFormat="1" ht="13.15" customHeight="1" outlineLevel="1">
      <c r="A21" s="483">
        <v>5</v>
      </c>
      <c r="B21" s="484"/>
      <c r="C21" s="484"/>
      <c r="D21" s="551" t="s">
        <v>136</v>
      </c>
      <c r="E21" s="485" t="s">
        <v>351</v>
      </c>
      <c r="F21" s="486"/>
      <c r="G21" s="485"/>
      <c r="H21" s="516"/>
      <c r="I21" s="490"/>
      <c r="J21" s="491"/>
      <c r="K21" s="492"/>
      <c r="L21" s="492"/>
      <c r="M21" s="492"/>
    </row>
    <row r="22" spans="1:14" s="100" customFormat="1" ht="13.15" customHeight="1" outlineLevel="1">
      <c r="A22" s="483">
        <v>6</v>
      </c>
      <c r="B22" s="484"/>
      <c r="C22" s="484"/>
      <c r="D22" s="551" t="s">
        <v>138</v>
      </c>
      <c r="E22" s="485" t="s">
        <v>351</v>
      </c>
      <c r="F22" s="486"/>
      <c r="G22" s="485"/>
      <c r="H22" s="516"/>
      <c r="I22" s="490"/>
      <c r="J22" s="491"/>
      <c r="K22" s="492"/>
      <c r="L22" s="492"/>
      <c r="M22" s="492"/>
    </row>
    <row r="23" spans="1:14" s="100" customFormat="1" ht="13.15" customHeight="1" outlineLevel="1">
      <c r="A23" s="483">
        <v>7</v>
      </c>
      <c r="B23" s="484"/>
      <c r="C23" s="484"/>
      <c r="D23" s="551" t="s">
        <v>139</v>
      </c>
      <c r="E23" s="485" t="s">
        <v>351</v>
      </c>
      <c r="F23" s="486"/>
      <c r="G23" s="485"/>
      <c r="H23" s="516"/>
      <c r="I23" s="490"/>
      <c r="J23" s="491"/>
      <c r="K23" s="492"/>
      <c r="L23" s="492"/>
      <c r="M23" s="492"/>
    </row>
    <row r="24" spans="1:14" s="100" customFormat="1" ht="13.15" customHeight="1" outlineLevel="1">
      <c r="A24" s="483">
        <v>8</v>
      </c>
      <c r="B24" s="484"/>
      <c r="C24" s="484"/>
      <c r="D24" s="551" t="s">
        <v>140</v>
      </c>
      <c r="E24" s="485" t="s">
        <v>351</v>
      </c>
      <c r="F24" s="486"/>
      <c r="G24" s="485"/>
      <c r="H24" s="516"/>
      <c r="I24" s="490"/>
      <c r="J24" s="491"/>
      <c r="K24" s="492"/>
      <c r="L24" s="492"/>
      <c r="M24" s="492"/>
    </row>
    <row r="25" spans="1:14" s="100" customFormat="1" ht="13.15" customHeight="1" outlineLevel="1" thickBot="1">
      <c r="A25" s="483">
        <v>9</v>
      </c>
      <c r="B25" s="484"/>
      <c r="C25" s="484"/>
      <c r="D25" s="551" t="s">
        <v>141</v>
      </c>
      <c r="E25" s="485" t="s">
        <v>351</v>
      </c>
      <c r="F25" s="486"/>
      <c r="G25" s="485"/>
      <c r="H25" s="516"/>
      <c r="I25" s="490"/>
      <c r="J25" s="491"/>
      <c r="K25" s="492"/>
      <c r="L25" s="492"/>
      <c r="M25" s="492"/>
    </row>
    <row r="26" spans="1:14" ht="13.15" customHeight="1" thickTop="1">
      <c r="D26" s="556" t="s">
        <v>368</v>
      </c>
      <c r="E26" s="557"/>
      <c r="F26" s="558"/>
      <c r="G26" s="561"/>
      <c r="I26" s="461"/>
      <c r="J26" s="139"/>
      <c r="K26" s="138"/>
      <c r="N26" s="140"/>
    </row>
    <row r="27" spans="1:14" ht="13.15" customHeight="1">
      <c r="D27" s="556"/>
      <c r="E27" s="557"/>
      <c r="F27" s="558"/>
      <c r="G27" s="559"/>
      <c r="I27" s="461"/>
      <c r="J27" s="139"/>
      <c r="K27" s="138"/>
      <c r="N27" s="140"/>
    </row>
    <row r="28" spans="1:14" ht="13.15" customHeight="1">
      <c r="D28" s="556" t="s">
        <v>369</v>
      </c>
      <c r="E28" s="557"/>
      <c r="F28" s="558"/>
      <c r="G28" s="487"/>
      <c r="I28" s="461"/>
      <c r="J28" s="139"/>
      <c r="K28" s="138"/>
      <c r="N28" s="140"/>
    </row>
    <row r="29" spans="1:14" ht="12" customHeight="1">
      <c r="D29" s="556" t="s">
        <v>370</v>
      </c>
      <c r="E29" s="557"/>
      <c r="F29" s="558"/>
      <c r="G29" s="487"/>
      <c r="I29" s="461"/>
      <c r="J29" s="139"/>
      <c r="K29" s="138"/>
      <c r="N29" s="140"/>
    </row>
    <row r="30" spans="1:14" ht="12" customHeight="1">
      <c r="D30" s="560" t="s">
        <v>371</v>
      </c>
      <c r="E30" s="557"/>
      <c r="F30" s="558"/>
      <c r="G30" s="487"/>
      <c r="I30" s="461"/>
      <c r="J30" s="139"/>
      <c r="K30" s="138"/>
      <c r="N30" s="140"/>
    </row>
    <row r="31" spans="1:14" ht="12" customHeight="1">
      <c r="D31" s="562" t="s">
        <v>47</v>
      </c>
      <c r="E31" s="563"/>
      <c r="F31" s="564"/>
      <c r="G31" s="487"/>
      <c r="I31" s="461"/>
      <c r="J31" s="139"/>
      <c r="K31" s="138"/>
      <c r="N31" s="140"/>
    </row>
    <row r="32" spans="1:14" s="75" customFormat="1" ht="12" customHeight="1" thickBot="1">
      <c r="D32" s="566" t="s">
        <v>372</v>
      </c>
      <c r="E32" s="563"/>
      <c r="F32" s="564"/>
      <c r="G32" s="559"/>
      <c r="H32" s="565"/>
      <c r="I32" s="565"/>
      <c r="J32" s="73"/>
      <c r="K32" s="71"/>
      <c r="L32" s="74"/>
      <c r="M32" s="74"/>
      <c r="N32" s="74"/>
    </row>
    <row r="33" spans="1:14" ht="12" customHeight="1" thickTop="1">
      <c r="D33" s="556" t="s">
        <v>373</v>
      </c>
      <c r="E33" s="557"/>
      <c r="F33" s="558"/>
      <c r="G33" s="561"/>
      <c r="I33" s="461"/>
      <c r="J33" s="139"/>
      <c r="K33" s="138"/>
      <c r="N33" s="140"/>
    </row>
    <row r="34" spans="1:14" s="104" customFormat="1" ht="13.15" customHeight="1" outlineLevel="1">
      <c r="A34" s="442"/>
      <c r="B34" s="103"/>
      <c r="C34" s="103"/>
      <c r="D34" s="522"/>
      <c r="E34" s="546" t="s">
        <v>145</v>
      </c>
      <c r="F34" s="349"/>
      <c r="G34" s="26"/>
      <c r="H34" s="452"/>
      <c r="I34" s="452"/>
      <c r="J34" s="246"/>
      <c r="K34" s="105"/>
      <c r="L34" s="247"/>
      <c r="M34" s="247"/>
      <c r="N34" s="247"/>
    </row>
    <row r="35" spans="1:14" ht="38.25">
      <c r="A35" s="117"/>
      <c r="B35" s="117"/>
      <c r="C35" s="117"/>
      <c r="D35" s="567" t="s">
        <v>374</v>
      </c>
      <c r="E35" s="349"/>
      <c r="F35" s="119"/>
      <c r="G35" s="120"/>
      <c r="H35" s="454"/>
      <c r="I35" s="454"/>
      <c r="J35" s="139"/>
      <c r="K35" s="138"/>
      <c r="N35" s="140"/>
    </row>
  </sheetData>
  <mergeCells count="2">
    <mergeCell ref="I6:J6"/>
    <mergeCell ref="K6:M6"/>
  </mergeCells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29700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29700" r:id="rId4" name="NumberLines"/>
      </mc:Fallback>
    </mc:AlternateContent>
    <mc:AlternateContent xmlns:mc="http://schemas.openxmlformats.org/markup-compatibility/2006">
      <mc:Choice Requires="x14">
        <control shapeId="29699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29699" r:id="rId6" name="FormatSpec"/>
      </mc:Fallback>
    </mc:AlternateContent>
    <mc:AlternateContent xmlns:mc="http://schemas.openxmlformats.org/markup-compatibility/2006">
      <mc:Choice Requires="x14">
        <control shapeId="29698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29698" r:id="rId8" name="FormatWork"/>
      </mc:Fallback>
    </mc:AlternateContent>
    <mc:AlternateContent xmlns:mc="http://schemas.openxmlformats.org/markup-compatibility/2006">
      <mc:Choice Requires="x14">
        <control shapeId="29697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29697" r:id="rId10" name="FormatPrint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9">
    <tabColor rgb="FF00B050"/>
    <outlinePr summaryBelow="0"/>
  </sheetPr>
  <dimension ref="A1:N40"/>
  <sheetViews>
    <sheetView showGridLines="0" view="pageLayout" zoomScaleNormal="100" workbookViewId="0">
      <selection sqref="A1:G41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19" width="9.33203125" style="79" customWidth="1"/>
    <col min="20" max="462" width="0" style="79" hidden="1" customWidth="1"/>
    <col min="463" max="16384" width="6.33203125" style="79"/>
  </cols>
  <sheetData>
    <row r="1" spans="1:7" ht="12" customHeight="1">
      <c r="A1" s="35" t="s">
        <v>375</v>
      </c>
    </row>
    <row r="2" spans="1:7" s="42" customFormat="1" ht="23.25">
      <c r="A2" s="34" t="s">
        <v>343</v>
      </c>
      <c r="B2" s="36"/>
      <c r="C2" s="36"/>
      <c r="D2" s="36"/>
      <c r="E2" s="37"/>
      <c r="F2" s="38"/>
      <c r="G2" s="37"/>
    </row>
    <row r="3" spans="1:7" s="42" customFormat="1" ht="23.25">
      <c r="A3" s="43" t="s">
        <v>342</v>
      </c>
      <c r="B3" s="45"/>
      <c r="C3" s="45"/>
      <c r="D3" s="44" t="s">
        <v>361</v>
      </c>
      <c r="E3" s="46"/>
      <c r="F3" s="47"/>
      <c r="G3" s="46"/>
    </row>
    <row r="4" spans="1:7" s="55" customFormat="1" ht="15.75">
      <c r="A4" s="50" t="s">
        <v>345</v>
      </c>
      <c r="B4" s="51"/>
      <c r="C4" s="51"/>
      <c r="D4" s="52"/>
      <c r="E4" s="53"/>
      <c r="F4" s="54"/>
      <c r="G4" s="53"/>
    </row>
    <row r="5" spans="1:7" s="55" customFormat="1" ht="15.75">
      <c r="A5" s="50" t="s">
        <v>344</v>
      </c>
      <c r="B5" s="51"/>
      <c r="C5" s="51"/>
      <c r="D5" s="52"/>
      <c r="E5" s="53"/>
      <c r="F5" s="54"/>
      <c r="G5" s="53"/>
    </row>
    <row r="6" spans="1:7" s="60" customFormat="1" ht="15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</row>
    <row r="7" spans="1:7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</row>
    <row r="8" spans="1:7" ht="12" hidden="1" customHeight="1">
      <c r="A8" s="78" t="s">
        <v>37</v>
      </c>
      <c r="B8" s="326"/>
      <c r="C8" s="326"/>
      <c r="D8" s="326"/>
      <c r="E8" s="71"/>
      <c r="F8" s="72"/>
      <c r="G8" s="71"/>
    </row>
    <row r="9" spans="1:7" s="89" customFormat="1" ht="12" hidden="1" customHeight="1" thickBot="1">
      <c r="A9" s="82" t="s">
        <v>36</v>
      </c>
      <c r="B9" s="83" t="s">
        <v>170</v>
      </c>
      <c r="C9" s="83"/>
      <c r="D9" s="83"/>
      <c r="E9" s="85"/>
      <c r="F9" s="86"/>
      <c r="G9" s="85"/>
    </row>
    <row r="10" spans="1:7" s="96" customFormat="1" ht="13.15" customHeight="1" outlineLevel="1">
      <c r="A10" s="92" t="s">
        <v>152</v>
      </c>
      <c r="B10" s="93"/>
      <c r="C10" s="93"/>
      <c r="D10" s="520"/>
      <c r="E10" s="545">
        <v>2</v>
      </c>
      <c r="F10" s="95"/>
      <c r="G10" s="95"/>
    </row>
    <row r="11" spans="1:7" s="100" customFormat="1" ht="13.15" customHeight="1" outlineLevel="1">
      <c r="A11" s="483">
        <v>1</v>
      </c>
      <c r="B11" s="488" t="s">
        <v>161</v>
      </c>
      <c r="C11" s="488" t="s">
        <v>199</v>
      </c>
      <c r="D11" s="521" t="s">
        <v>200</v>
      </c>
      <c r="E11" s="485">
        <v>1</v>
      </c>
      <c r="F11" s="486"/>
      <c r="G11" s="485"/>
    </row>
    <row r="12" spans="1:7" s="100" customFormat="1" ht="13.15" customHeight="1" outlineLevel="1" thickBot="1">
      <c r="A12" s="483">
        <v>2</v>
      </c>
      <c r="B12" s="488" t="s">
        <v>159</v>
      </c>
      <c r="C12" s="488" t="s">
        <v>198</v>
      </c>
      <c r="D12" s="521" t="s">
        <v>160</v>
      </c>
      <c r="E12" s="485">
        <v>1</v>
      </c>
      <c r="F12" s="486"/>
      <c r="G12" s="485"/>
    </row>
    <row r="13" spans="1:7" s="100" customFormat="1" ht="13.15" customHeight="1" outlineLevel="1" thickTop="1">
      <c r="A13" s="442"/>
      <c r="B13" s="325"/>
      <c r="C13" s="325"/>
      <c r="D13" s="104"/>
      <c r="E13" s="359"/>
      <c r="F13" s="25"/>
      <c r="G13" s="496"/>
    </row>
    <row r="14" spans="1:7" s="104" customFormat="1" ht="13.15" customHeight="1" outlineLevel="1">
      <c r="A14" s="442"/>
      <c r="B14" s="103"/>
      <c r="C14" s="103"/>
      <c r="D14" s="522"/>
      <c r="E14" s="546" t="s">
        <v>145</v>
      </c>
      <c r="F14" s="349"/>
    </row>
    <row r="15" spans="1:7" s="114" customFormat="1" ht="13.15" customHeight="1" outlineLevel="1">
      <c r="A15" s="92" t="s">
        <v>144</v>
      </c>
      <c r="B15" s="109"/>
      <c r="C15" s="109"/>
      <c r="D15" s="523"/>
      <c r="E15" s="545">
        <v>2</v>
      </c>
      <c r="F15" s="112"/>
      <c r="G15" s="112"/>
    </row>
    <row r="16" spans="1:7" s="100" customFormat="1" ht="12" customHeight="1" outlineLevel="1">
      <c r="A16" s="483">
        <v>3</v>
      </c>
      <c r="B16" s="488" t="s">
        <v>156</v>
      </c>
      <c r="C16" s="488" t="s">
        <v>177</v>
      </c>
      <c r="D16" s="521" t="s">
        <v>176</v>
      </c>
      <c r="E16" s="485">
        <v>1</v>
      </c>
      <c r="F16" s="486"/>
      <c r="G16" s="485"/>
    </row>
    <row r="17" spans="1:14" s="100" customFormat="1" ht="12" customHeight="1" outlineLevel="1">
      <c r="A17" s="483"/>
      <c r="B17" s="488">
        <v>0</v>
      </c>
      <c r="C17" s="488">
        <v>0</v>
      </c>
      <c r="D17" s="521" t="s">
        <v>178</v>
      </c>
      <c r="E17" s="485">
        <v>0</v>
      </c>
      <c r="F17" s="486"/>
      <c r="G17" s="485"/>
    </row>
    <row r="18" spans="1:14" s="100" customFormat="1" ht="13.15" customHeight="1" outlineLevel="1">
      <c r="A18" s="483"/>
      <c r="B18" s="488">
        <v>0</v>
      </c>
      <c r="C18" s="488">
        <v>0</v>
      </c>
      <c r="D18" s="521" t="s">
        <v>180</v>
      </c>
      <c r="E18" s="485">
        <v>0</v>
      </c>
      <c r="F18" s="486"/>
      <c r="G18" s="485"/>
    </row>
    <row r="19" spans="1:14" s="100" customFormat="1" ht="13.5" outlineLevel="1">
      <c r="A19" s="483"/>
      <c r="B19" s="488">
        <v>0</v>
      </c>
      <c r="C19" s="488">
        <v>0</v>
      </c>
      <c r="D19" s="521" t="s">
        <v>181</v>
      </c>
      <c r="E19" s="485">
        <v>0</v>
      </c>
      <c r="F19" s="486"/>
      <c r="G19" s="485"/>
    </row>
    <row r="20" spans="1:14" s="100" customFormat="1" ht="12" customHeight="1" outlineLevel="1">
      <c r="A20" s="483"/>
      <c r="B20" s="488">
        <v>0</v>
      </c>
      <c r="C20" s="488">
        <v>0</v>
      </c>
      <c r="D20" s="521" t="s">
        <v>182</v>
      </c>
      <c r="E20" s="485">
        <v>0</v>
      </c>
      <c r="F20" s="486"/>
      <c r="G20" s="485"/>
    </row>
    <row r="21" spans="1:14" s="100" customFormat="1" ht="12" customHeight="1" outlineLevel="1">
      <c r="A21" s="483"/>
      <c r="B21" s="488">
        <v>0</v>
      </c>
      <c r="C21" s="488">
        <v>0</v>
      </c>
      <c r="D21" s="521" t="s">
        <v>179</v>
      </c>
      <c r="E21" s="485">
        <v>0</v>
      </c>
      <c r="F21" s="486"/>
      <c r="G21" s="485"/>
    </row>
    <row r="22" spans="1:14" s="100" customFormat="1" ht="12" customHeight="1" outlineLevel="1" thickBot="1">
      <c r="A22" s="483">
        <v>4</v>
      </c>
      <c r="B22" s="488" t="s">
        <v>156</v>
      </c>
      <c r="C22" s="488" t="s">
        <v>183</v>
      </c>
      <c r="D22" s="521" t="s">
        <v>184</v>
      </c>
      <c r="E22" s="485">
        <v>1</v>
      </c>
      <c r="F22" s="486"/>
      <c r="G22" s="485"/>
    </row>
    <row r="23" spans="1:14" s="100" customFormat="1" ht="13.15" customHeight="1" outlineLevel="1" thickTop="1">
      <c r="A23" s="442"/>
      <c r="B23" s="325"/>
      <c r="C23" s="325"/>
      <c r="D23" s="104"/>
      <c r="E23" s="359"/>
      <c r="F23" s="25"/>
      <c r="G23" s="496"/>
    </row>
    <row r="24" spans="1:14" s="104" customFormat="1" ht="13.15" customHeight="1" outlineLevel="1">
      <c r="A24" s="442"/>
      <c r="B24" s="103"/>
      <c r="C24" s="103"/>
      <c r="D24" s="522"/>
      <c r="E24" s="546" t="s">
        <v>145</v>
      </c>
      <c r="F24" s="349"/>
    </row>
    <row r="25" spans="1:14" s="114" customFormat="1" ht="13.15" customHeight="1" outlineLevel="1">
      <c r="A25" s="92" t="s">
        <v>153</v>
      </c>
      <c r="B25" s="109"/>
      <c r="C25" s="109"/>
      <c r="D25" s="523"/>
      <c r="E25" s="545">
        <v>5</v>
      </c>
      <c r="F25" s="112"/>
      <c r="G25" s="112"/>
    </row>
    <row r="26" spans="1:14" s="100" customFormat="1" ht="13.15" customHeight="1" outlineLevel="1">
      <c r="A26" s="483">
        <v>5</v>
      </c>
      <c r="B26" s="484"/>
      <c r="C26" s="484"/>
      <c r="D26" s="551" t="s">
        <v>136</v>
      </c>
      <c r="E26" s="485" t="s">
        <v>351</v>
      </c>
      <c r="F26" s="486"/>
      <c r="G26" s="485"/>
    </row>
    <row r="27" spans="1:14" s="100" customFormat="1" ht="13.15" customHeight="1" outlineLevel="1">
      <c r="A27" s="483">
        <v>6</v>
      </c>
      <c r="B27" s="484"/>
      <c r="C27" s="484"/>
      <c r="D27" s="551" t="s">
        <v>138</v>
      </c>
      <c r="E27" s="485" t="s">
        <v>351</v>
      </c>
      <c r="F27" s="486"/>
      <c r="G27" s="485"/>
    </row>
    <row r="28" spans="1:14" s="100" customFormat="1" ht="13.15" customHeight="1" outlineLevel="1">
      <c r="A28" s="483">
        <v>7</v>
      </c>
      <c r="B28" s="484"/>
      <c r="C28" s="484"/>
      <c r="D28" s="551" t="s">
        <v>139</v>
      </c>
      <c r="E28" s="485" t="s">
        <v>351</v>
      </c>
      <c r="F28" s="486"/>
      <c r="G28" s="485"/>
    </row>
    <row r="29" spans="1:14" s="100" customFormat="1" ht="13.15" customHeight="1" outlineLevel="1">
      <c r="A29" s="483">
        <v>8</v>
      </c>
      <c r="B29" s="484"/>
      <c r="C29" s="484"/>
      <c r="D29" s="551" t="s">
        <v>140</v>
      </c>
      <c r="E29" s="485" t="s">
        <v>351</v>
      </c>
      <c r="F29" s="486"/>
      <c r="G29" s="485"/>
    </row>
    <row r="30" spans="1:14" s="100" customFormat="1" ht="13.15" customHeight="1" outlineLevel="1" thickBot="1">
      <c r="A30" s="483">
        <v>9</v>
      </c>
      <c r="B30" s="484"/>
      <c r="C30" s="484"/>
      <c r="D30" s="551" t="s">
        <v>141</v>
      </c>
      <c r="E30" s="485" t="s">
        <v>351</v>
      </c>
      <c r="F30" s="486"/>
      <c r="G30" s="485"/>
    </row>
    <row r="31" spans="1:14" ht="13.15" customHeight="1" thickTop="1">
      <c r="D31" s="556" t="s">
        <v>368</v>
      </c>
      <c r="E31" s="557"/>
      <c r="F31" s="558"/>
      <c r="G31" s="561"/>
      <c r="H31" s="461"/>
      <c r="I31" s="461"/>
      <c r="J31" s="139"/>
      <c r="K31" s="138"/>
      <c r="L31" s="140"/>
      <c r="M31" s="140"/>
      <c r="N31" s="140"/>
    </row>
    <row r="32" spans="1:14" ht="13.15" customHeight="1">
      <c r="D32" s="556"/>
      <c r="E32" s="557"/>
      <c r="F32" s="558"/>
      <c r="G32" s="559"/>
      <c r="H32" s="461"/>
      <c r="I32" s="461"/>
      <c r="J32" s="139"/>
      <c r="K32" s="138"/>
      <c r="L32" s="140"/>
      <c r="M32" s="140"/>
      <c r="N32" s="140"/>
    </row>
    <row r="33" spans="1:14" ht="13.15" customHeight="1">
      <c r="D33" s="556" t="s">
        <v>369</v>
      </c>
      <c r="E33" s="557"/>
      <c r="F33" s="558"/>
      <c r="G33" s="487"/>
      <c r="H33" s="461"/>
      <c r="I33" s="461"/>
      <c r="J33" s="139"/>
      <c r="K33" s="138"/>
      <c r="L33" s="140"/>
      <c r="M33" s="140"/>
      <c r="N33" s="140"/>
    </row>
    <row r="34" spans="1:14" ht="12" customHeight="1">
      <c r="D34" s="556" t="s">
        <v>370</v>
      </c>
      <c r="E34" s="557"/>
      <c r="F34" s="558"/>
      <c r="G34" s="487"/>
      <c r="H34" s="461"/>
      <c r="I34" s="461"/>
      <c r="J34" s="139"/>
      <c r="K34" s="138"/>
      <c r="L34" s="140"/>
      <c r="M34" s="140"/>
      <c r="N34" s="140"/>
    </row>
    <row r="35" spans="1:14" ht="12" customHeight="1">
      <c r="D35" s="560" t="s">
        <v>371</v>
      </c>
      <c r="E35" s="557"/>
      <c r="F35" s="558"/>
      <c r="G35" s="487"/>
      <c r="H35" s="461"/>
      <c r="I35" s="461"/>
      <c r="J35" s="139"/>
      <c r="K35" s="138"/>
      <c r="L35" s="140"/>
      <c r="M35" s="140"/>
      <c r="N35" s="140"/>
    </row>
    <row r="36" spans="1:14" ht="12" customHeight="1">
      <c r="D36" s="562" t="s">
        <v>47</v>
      </c>
      <c r="E36" s="563"/>
      <c r="F36" s="564"/>
      <c r="G36" s="487"/>
      <c r="H36" s="461"/>
      <c r="I36" s="461"/>
      <c r="J36" s="139"/>
      <c r="K36" s="138"/>
      <c r="L36" s="140"/>
      <c r="M36" s="140"/>
      <c r="N36" s="140"/>
    </row>
    <row r="37" spans="1:14" s="75" customFormat="1" ht="12" customHeight="1" thickBot="1">
      <c r="D37" s="566" t="s">
        <v>372</v>
      </c>
      <c r="E37" s="563"/>
      <c r="F37" s="564"/>
      <c r="G37" s="559"/>
      <c r="H37" s="565"/>
      <c r="I37" s="565"/>
      <c r="J37" s="73"/>
      <c r="K37" s="71"/>
      <c r="L37" s="74"/>
      <c r="M37" s="74"/>
      <c r="N37" s="74"/>
    </row>
    <row r="38" spans="1:14" ht="12" customHeight="1" thickTop="1">
      <c r="D38" s="556" t="s">
        <v>373</v>
      </c>
      <c r="E38" s="557"/>
      <c r="F38" s="558"/>
      <c r="G38" s="561"/>
      <c r="H38" s="461"/>
      <c r="I38" s="461"/>
      <c r="J38" s="139"/>
      <c r="K38" s="138"/>
      <c r="L38" s="140"/>
      <c r="M38" s="140"/>
      <c r="N38" s="140"/>
    </row>
    <row r="39" spans="1:14" s="104" customFormat="1" ht="13.15" customHeight="1" outlineLevel="1">
      <c r="A39" s="442"/>
      <c r="B39" s="103"/>
      <c r="C39" s="103"/>
      <c r="D39" s="522"/>
      <c r="E39" s="546" t="s">
        <v>145</v>
      </c>
      <c r="F39" s="349"/>
      <c r="G39" s="26"/>
      <c r="H39" s="452"/>
      <c r="I39" s="452"/>
      <c r="J39" s="246"/>
      <c r="K39" s="105"/>
      <c r="L39" s="247"/>
      <c r="M39" s="247"/>
      <c r="N39" s="247"/>
    </row>
    <row r="40" spans="1:14" ht="38.25">
      <c r="A40" s="117"/>
      <c r="B40" s="117"/>
      <c r="C40" s="117"/>
      <c r="D40" s="567" t="s">
        <v>374</v>
      </c>
      <c r="E40" s="349"/>
      <c r="F40" s="119"/>
      <c r="G40" s="120"/>
      <c r="H40" s="454"/>
      <c r="I40" s="454"/>
      <c r="J40" s="139"/>
      <c r="K40" s="138"/>
      <c r="L40" s="140"/>
      <c r="M40" s="140"/>
      <c r="N40" s="140"/>
    </row>
  </sheetData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30724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30724" r:id="rId4" name="NumberLines"/>
      </mc:Fallback>
    </mc:AlternateContent>
    <mc:AlternateContent xmlns:mc="http://schemas.openxmlformats.org/markup-compatibility/2006">
      <mc:Choice Requires="x14">
        <control shapeId="30723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30723" r:id="rId6" name="FormatSpec"/>
      </mc:Fallback>
    </mc:AlternateContent>
    <mc:AlternateContent xmlns:mc="http://schemas.openxmlformats.org/markup-compatibility/2006">
      <mc:Choice Requires="x14">
        <control shapeId="30722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30722" r:id="rId8" name="FormatWork"/>
      </mc:Fallback>
    </mc:AlternateContent>
    <mc:AlternateContent xmlns:mc="http://schemas.openxmlformats.org/markup-compatibility/2006">
      <mc:Choice Requires="x14">
        <control shapeId="30721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30721" r:id="rId10" name="FormatPrint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10">
    <tabColor rgb="FF00B050"/>
    <outlinePr summaryBelow="0"/>
  </sheetPr>
  <dimension ref="A1:N50"/>
  <sheetViews>
    <sheetView showGridLines="0" view="pageLayout" zoomScaleNormal="100" workbookViewId="0">
      <selection sqref="A1:G51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19" width="9.33203125" style="79" customWidth="1"/>
    <col min="20" max="462" width="0" style="79" hidden="1" customWidth="1"/>
    <col min="463" max="16384" width="6.33203125" style="79"/>
  </cols>
  <sheetData>
    <row r="1" spans="1:7" ht="12" customHeight="1">
      <c r="A1" s="35" t="s">
        <v>375</v>
      </c>
    </row>
    <row r="2" spans="1:7" s="42" customFormat="1" ht="23.25">
      <c r="A2" s="34" t="s">
        <v>343</v>
      </c>
      <c r="B2" s="36"/>
      <c r="C2" s="36"/>
      <c r="D2" s="36"/>
      <c r="E2" s="37"/>
      <c r="F2" s="38"/>
      <c r="G2" s="37"/>
    </row>
    <row r="3" spans="1:7" s="42" customFormat="1" ht="23.25">
      <c r="A3" s="43" t="s">
        <v>342</v>
      </c>
      <c r="B3" s="45"/>
      <c r="C3" s="45"/>
      <c r="D3" s="44" t="s">
        <v>362</v>
      </c>
      <c r="E3" s="46"/>
      <c r="F3" s="47"/>
      <c r="G3" s="46"/>
    </row>
    <row r="4" spans="1:7" s="55" customFormat="1" ht="15.75">
      <c r="A4" s="50" t="s">
        <v>345</v>
      </c>
      <c r="B4" s="51"/>
      <c r="C4" s="51"/>
      <c r="D4" s="52"/>
      <c r="E4" s="53"/>
      <c r="F4" s="54"/>
      <c r="G4" s="53"/>
    </row>
    <row r="5" spans="1:7" s="55" customFormat="1" ht="15.75">
      <c r="A5" s="50" t="s">
        <v>344</v>
      </c>
      <c r="B5" s="51"/>
      <c r="C5" s="51"/>
      <c r="D5" s="52"/>
      <c r="E5" s="53"/>
      <c r="F5" s="54"/>
      <c r="G5" s="53"/>
    </row>
    <row r="6" spans="1:7" s="60" customFormat="1" ht="15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</row>
    <row r="7" spans="1:7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</row>
    <row r="8" spans="1:7" ht="12" hidden="1" customHeight="1">
      <c r="A8" s="78" t="s">
        <v>37</v>
      </c>
      <c r="B8" s="326"/>
      <c r="C8" s="326"/>
      <c r="D8" s="326"/>
      <c r="E8" s="71"/>
      <c r="F8" s="72"/>
      <c r="G8" s="71"/>
    </row>
    <row r="9" spans="1:7" s="89" customFormat="1" ht="12" hidden="1" customHeight="1" thickBot="1">
      <c r="A9" s="82" t="s">
        <v>36</v>
      </c>
      <c r="B9" s="83" t="s">
        <v>171</v>
      </c>
      <c r="C9" s="83"/>
      <c r="D9" s="83"/>
      <c r="E9" s="85"/>
      <c r="F9" s="86"/>
      <c r="G9" s="85"/>
    </row>
    <row r="10" spans="1:7" s="114" customFormat="1" ht="13.15" customHeight="1" outlineLevel="1">
      <c r="A10" s="92" t="s">
        <v>144</v>
      </c>
      <c r="B10" s="109"/>
      <c r="C10" s="109"/>
      <c r="D10" s="523"/>
      <c r="E10" s="545">
        <v>3</v>
      </c>
      <c r="F10" s="112"/>
      <c r="G10" s="112"/>
    </row>
    <row r="11" spans="1:7" s="100" customFormat="1" ht="12" customHeight="1" outlineLevel="1">
      <c r="A11" s="483">
        <v>1</v>
      </c>
      <c r="B11" s="488" t="s">
        <v>186</v>
      </c>
      <c r="C11" s="488" t="s">
        <v>197</v>
      </c>
      <c r="D11" s="521" t="s">
        <v>187</v>
      </c>
      <c r="E11" s="485">
        <v>1</v>
      </c>
      <c r="F11" s="486"/>
      <c r="G11" s="485"/>
    </row>
    <row r="12" spans="1:7" s="100" customFormat="1" ht="12" customHeight="1" outlineLevel="1">
      <c r="A12" s="483">
        <v>2</v>
      </c>
      <c r="B12" s="488" t="s">
        <v>157</v>
      </c>
      <c r="C12" s="488">
        <v>0</v>
      </c>
      <c r="D12" s="521" t="s">
        <v>282</v>
      </c>
      <c r="E12" s="485">
        <v>1</v>
      </c>
      <c r="F12" s="486"/>
      <c r="G12" s="485"/>
    </row>
    <row r="13" spans="1:7" s="100" customFormat="1" ht="13.15" customHeight="1" outlineLevel="1" thickBot="1">
      <c r="A13" s="483">
        <v>3</v>
      </c>
      <c r="B13" s="488" t="s">
        <v>233</v>
      </c>
      <c r="C13" s="488" t="s">
        <v>326</v>
      </c>
      <c r="D13" s="521" t="s">
        <v>325</v>
      </c>
      <c r="E13" s="485">
        <v>1</v>
      </c>
      <c r="F13" s="486"/>
      <c r="G13" s="485"/>
    </row>
    <row r="14" spans="1:7" s="100" customFormat="1" ht="13.15" customHeight="1" outlineLevel="1" thickTop="1">
      <c r="A14" s="442"/>
      <c r="B14" s="325"/>
      <c r="C14" s="325"/>
      <c r="D14" s="104"/>
      <c r="E14" s="359"/>
      <c r="F14" s="25"/>
      <c r="G14" s="496"/>
    </row>
    <row r="15" spans="1:7" s="104" customFormat="1" ht="13.15" customHeight="1" outlineLevel="1">
      <c r="A15" s="442"/>
      <c r="B15" s="103"/>
      <c r="C15" s="103"/>
      <c r="D15" s="522"/>
      <c r="E15" s="546" t="s">
        <v>145</v>
      </c>
      <c r="F15" s="349"/>
    </row>
    <row r="16" spans="1:7" s="114" customFormat="1" ht="13.15" customHeight="1" outlineLevel="1">
      <c r="A16" s="92" t="s">
        <v>49</v>
      </c>
      <c r="B16" s="109"/>
      <c r="C16" s="109"/>
      <c r="D16" s="523"/>
      <c r="E16" s="545">
        <v>3</v>
      </c>
      <c r="F16" s="112"/>
      <c r="G16" s="112"/>
    </row>
    <row r="17" spans="1:7" s="100" customFormat="1" ht="12" customHeight="1" outlineLevel="1">
      <c r="A17" s="483">
        <v>4</v>
      </c>
      <c r="B17" s="488" t="s">
        <v>161</v>
      </c>
      <c r="C17" s="488" t="s">
        <v>321</v>
      </c>
      <c r="D17" s="521" t="s">
        <v>320</v>
      </c>
      <c r="E17" s="485">
        <v>1</v>
      </c>
      <c r="F17" s="486"/>
      <c r="G17" s="485"/>
    </row>
    <row r="18" spans="1:7" s="100" customFormat="1" ht="12" customHeight="1" outlineLevel="1">
      <c r="A18" s="483">
        <v>5</v>
      </c>
      <c r="B18" s="488" t="s">
        <v>159</v>
      </c>
      <c r="C18" s="488" t="s">
        <v>198</v>
      </c>
      <c r="D18" s="521" t="s">
        <v>160</v>
      </c>
      <c r="E18" s="485">
        <v>1</v>
      </c>
      <c r="F18" s="486"/>
      <c r="G18" s="485"/>
    </row>
    <row r="19" spans="1:7" s="100" customFormat="1" ht="12" customHeight="1" outlineLevel="1" thickBot="1">
      <c r="A19" s="483">
        <v>6</v>
      </c>
      <c r="B19" s="488" t="s">
        <v>159</v>
      </c>
      <c r="C19" s="488" t="s">
        <v>327</v>
      </c>
      <c r="D19" s="521" t="s">
        <v>328</v>
      </c>
      <c r="E19" s="485">
        <v>1</v>
      </c>
      <c r="F19" s="486"/>
      <c r="G19" s="485"/>
    </row>
    <row r="20" spans="1:7" s="100" customFormat="1" ht="13.15" customHeight="1" outlineLevel="1" thickTop="1">
      <c r="A20" s="442"/>
      <c r="B20" s="325"/>
      <c r="C20" s="325"/>
      <c r="D20" s="104"/>
      <c r="E20" s="359"/>
      <c r="F20" s="25"/>
      <c r="G20" s="496"/>
    </row>
    <row r="21" spans="1:7" s="104" customFormat="1" ht="13.15" customHeight="1" outlineLevel="1">
      <c r="A21" s="442"/>
      <c r="B21" s="103"/>
      <c r="C21" s="103"/>
      <c r="D21" s="522"/>
      <c r="E21" s="546" t="s">
        <v>145</v>
      </c>
      <c r="F21" s="349"/>
    </row>
    <row r="22" spans="1:7" s="114" customFormat="1" ht="13.15" customHeight="1" outlineLevel="1">
      <c r="A22" s="92" t="s">
        <v>19</v>
      </c>
      <c r="B22" s="109"/>
      <c r="C22" s="109"/>
      <c r="D22" s="523"/>
      <c r="E22" s="545">
        <v>3</v>
      </c>
      <c r="F22" s="112"/>
      <c r="G22" s="112"/>
    </row>
    <row r="23" spans="1:7" s="100" customFormat="1" ht="12" customHeight="1" outlineLevel="1">
      <c r="A23" s="483">
        <v>7</v>
      </c>
      <c r="B23" s="488" t="s">
        <v>156</v>
      </c>
      <c r="C23" s="488" t="s">
        <v>266</v>
      </c>
      <c r="D23" s="521" t="s">
        <v>267</v>
      </c>
      <c r="E23" s="485">
        <v>1</v>
      </c>
      <c r="F23" s="486"/>
      <c r="G23" s="485"/>
    </row>
    <row r="24" spans="1:7" s="100" customFormat="1" ht="12" customHeight="1" outlineLevel="1">
      <c r="A24" s="483">
        <v>8</v>
      </c>
      <c r="B24" s="488" t="s">
        <v>156</v>
      </c>
      <c r="C24" s="488" t="s">
        <v>322</v>
      </c>
      <c r="D24" s="521" t="s">
        <v>271</v>
      </c>
      <c r="E24" s="485">
        <v>1</v>
      </c>
      <c r="F24" s="486"/>
      <c r="G24" s="485"/>
    </row>
    <row r="25" spans="1:7" s="100" customFormat="1" ht="12" customHeight="1" outlineLevel="1" thickBot="1">
      <c r="A25" s="483">
        <v>9</v>
      </c>
      <c r="B25" s="488" t="s">
        <v>156</v>
      </c>
      <c r="C25" s="488" t="s">
        <v>270</v>
      </c>
      <c r="D25" s="521" t="s">
        <v>271</v>
      </c>
      <c r="E25" s="485">
        <v>1</v>
      </c>
      <c r="F25" s="486"/>
      <c r="G25" s="485"/>
    </row>
    <row r="26" spans="1:7" s="100" customFormat="1" ht="13.15" customHeight="1" outlineLevel="1" thickTop="1">
      <c r="A26" s="442"/>
      <c r="B26" s="325"/>
      <c r="C26" s="325"/>
      <c r="D26" s="104"/>
      <c r="E26" s="359"/>
      <c r="F26" s="25"/>
      <c r="G26" s="496"/>
    </row>
    <row r="27" spans="1:7" s="104" customFormat="1" ht="13.15" customHeight="1" outlineLevel="1">
      <c r="A27" s="442"/>
      <c r="B27" s="103"/>
      <c r="C27" s="103"/>
      <c r="D27" s="522"/>
      <c r="E27" s="546" t="s">
        <v>145</v>
      </c>
      <c r="F27" s="349"/>
    </row>
    <row r="28" spans="1:7" s="114" customFormat="1" ht="13.15" customHeight="1" outlineLevel="1">
      <c r="A28" s="92" t="s">
        <v>1</v>
      </c>
      <c r="B28" s="109"/>
      <c r="C28" s="109"/>
      <c r="D28" s="523"/>
      <c r="E28" s="545">
        <v>6</v>
      </c>
      <c r="F28" s="112"/>
      <c r="G28" s="112"/>
    </row>
    <row r="29" spans="1:7" s="100" customFormat="1" ht="12" customHeight="1" outlineLevel="1">
      <c r="A29" s="483">
        <v>10</v>
      </c>
      <c r="B29" s="488" t="s">
        <v>156</v>
      </c>
      <c r="C29" s="488" t="s">
        <v>323</v>
      </c>
      <c r="D29" s="521" t="s">
        <v>216</v>
      </c>
      <c r="E29" s="485">
        <v>1</v>
      </c>
      <c r="F29" s="486"/>
      <c r="G29" s="485"/>
    </row>
    <row r="30" spans="1:7" s="100" customFormat="1" ht="12" customHeight="1" outlineLevel="1">
      <c r="A30" s="483">
        <v>11</v>
      </c>
      <c r="B30" s="488" t="s">
        <v>317</v>
      </c>
      <c r="C30" s="488" t="s">
        <v>314</v>
      </c>
      <c r="D30" s="521" t="s">
        <v>313</v>
      </c>
      <c r="E30" s="485">
        <v>1</v>
      </c>
      <c r="F30" s="486"/>
      <c r="G30" s="485"/>
    </row>
    <row r="31" spans="1:7" s="100" customFormat="1" ht="12" customHeight="1" outlineLevel="1">
      <c r="A31" s="483">
        <v>12</v>
      </c>
      <c r="B31" s="488" t="s">
        <v>317</v>
      </c>
      <c r="C31" s="488" t="s">
        <v>316</v>
      </c>
      <c r="D31" s="521" t="s">
        <v>315</v>
      </c>
      <c r="E31" s="485">
        <v>6</v>
      </c>
      <c r="F31" s="486"/>
      <c r="G31" s="485"/>
    </row>
    <row r="32" spans="1:7" s="100" customFormat="1" ht="12" customHeight="1" outlineLevel="1">
      <c r="A32" s="483">
        <v>13</v>
      </c>
      <c r="B32" s="488" t="s">
        <v>156</v>
      </c>
      <c r="C32" s="488" t="s">
        <v>300</v>
      </c>
      <c r="D32" s="521" t="s">
        <v>301</v>
      </c>
      <c r="E32" s="485">
        <v>1</v>
      </c>
      <c r="F32" s="486"/>
      <c r="G32" s="485"/>
    </row>
    <row r="33" spans="1:14" s="100" customFormat="1" ht="12" customHeight="1" outlineLevel="1">
      <c r="A33" s="483">
        <v>14</v>
      </c>
      <c r="B33" s="488" t="s">
        <v>207</v>
      </c>
      <c r="C33" s="488" t="s">
        <v>214</v>
      </c>
      <c r="D33" s="521" t="s">
        <v>215</v>
      </c>
      <c r="E33" s="485">
        <v>4</v>
      </c>
      <c r="F33" s="486"/>
      <c r="G33" s="485"/>
    </row>
    <row r="34" spans="1:14" s="100" customFormat="1" ht="12" customHeight="1" outlineLevel="1" thickBot="1">
      <c r="A34" s="483">
        <v>15</v>
      </c>
      <c r="B34" s="488" t="s">
        <v>233</v>
      </c>
      <c r="C34" s="488" t="s">
        <v>324</v>
      </c>
      <c r="D34" s="521" t="s">
        <v>349</v>
      </c>
      <c r="E34" s="485">
        <v>1</v>
      </c>
      <c r="F34" s="486"/>
      <c r="G34" s="485"/>
    </row>
    <row r="35" spans="1:14" s="100" customFormat="1" ht="13.15" customHeight="1" outlineLevel="1" thickTop="1">
      <c r="A35" s="442"/>
      <c r="B35" s="325"/>
      <c r="C35" s="325"/>
      <c r="D35" s="104"/>
      <c r="E35" s="359"/>
      <c r="F35" s="25"/>
      <c r="G35" s="496"/>
    </row>
    <row r="36" spans="1:14" s="114" customFormat="1" ht="13.15" customHeight="1" outlineLevel="1">
      <c r="A36" s="92" t="s">
        <v>18</v>
      </c>
      <c r="B36" s="109"/>
      <c r="C36" s="109"/>
      <c r="D36" s="523"/>
      <c r="E36" s="545">
        <v>4</v>
      </c>
      <c r="F36" s="112"/>
      <c r="G36" s="112"/>
    </row>
    <row r="37" spans="1:14" s="100" customFormat="1" ht="12" customHeight="1" outlineLevel="1">
      <c r="A37" s="483">
        <v>16</v>
      </c>
      <c r="B37" s="488" t="s">
        <v>155</v>
      </c>
      <c r="C37" s="488" t="s">
        <v>295</v>
      </c>
      <c r="D37" s="521" t="s">
        <v>222</v>
      </c>
      <c r="E37" s="485">
        <v>1</v>
      </c>
      <c r="F37" s="486"/>
      <c r="G37" s="485"/>
    </row>
    <row r="38" spans="1:14" s="100" customFormat="1" ht="12" customHeight="1" outlineLevel="1">
      <c r="A38" s="483">
        <v>17</v>
      </c>
      <c r="B38" s="488" t="s">
        <v>155</v>
      </c>
      <c r="C38" s="488" t="s">
        <v>228</v>
      </c>
      <c r="D38" s="521" t="s">
        <v>227</v>
      </c>
      <c r="E38" s="485">
        <v>1</v>
      </c>
      <c r="F38" s="486"/>
      <c r="G38" s="485"/>
    </row>
    <row r="39" spans="1:14" s="100" customFormat="1" ht="12" customHeight="1" outlineLevel="1">
      <c r="A39" s="483">
        <v>18</v>
      </c>
      <c r="B39" s="488" t="s">
        <v>155</v>
      </c>
      <c r="C39" s="488" t="s">
        <v>230</v>
      </c>
      <c r="D39" s="521" t="s">
        <v>229</v>
      </c>
      <c r="E39" s="485">
        <v>1</v>
      </c>
      <c r="F39" s="486"/>
      <c r="G39" s="485"/>
    </row>
    <row r="40" spans="1:14" s="100" customFormat="1" ht="12" customHeight="1" outlineLevel="1" thickBot="1">
      <c r="A40" s="483">
        <v>19</v>
      </c>
      <c r="B40" s="488" t="s">
        <v>155</v>
      </c>
      <c r="C40" s="488" t="s">
        <v>306</v>
      </c>
      <c r="D40" s="521" t="s">
        <v>307</v>
      </c>
      <c r="E40" s="485">
        <v>1</v>
      </c>
      <c r="F40" s="486"/>
      <c r="G40" s="485"/>
    </row>
    <row r="41" spans="1:14" s="100" customFormat="1" ht="13.15" customHeight="1" outlineLevel="1" thickTop="1">
      <c r="A41" s="442"/>
      <c r="B41" s="325"/>
      <c r="C41" s="325"/>
      <c r="D41" s="104"/>
      <c r="E41" s="359"/>
      <c r="F41" s="25"/>
      <c r="G41" s="496"/>
    </row>
    <row r="42" spans="1:14" s="104" customFormat="1" ht="13.15" customHeight="1" outlineLevel="1">
      <c r="A42" s="442"/>
      <c r="B42" s="103"/>
      <c r="C42" s="103"/>
      <c r="D42" s="522"/>
      <c r="E42" s="546" t="s">
        <v>145</v>
      </c>
      <c r="F42" s="349"/>
    </row>
    <row r="43" spans="1:14" s="114" customFormat="1" ht="13.15" customHeight="1" outlineLevel="1">
      <c r="A43" s="92" t="s">
        <v>153</v>
      </c>
      <c r="B43" s="109"/>
      <c r="C43" s="109"/>
      <c r="D43" s="523"/>
      <c r="E43" s="545">
        <v>9</v>
      </c>
      <c r="F43" s="112"/>
      <c r="G43" s="112"/>
    </row>
    <row r="44" spans="1:14" ht="12" customHeight="1">
      <c r="D44" s="556" t="s">
        <v>370</v>
      </c>
      <c r="E44" s="557"/>
      <c r="F44" s="558"/>
      <c r="G44" s="487"/>
      <c r="H44" s="461"/>
      <c r="I44" s="461"/>
      <c r="J44" s="139"/>
      <c r="K44" s="138"/>
      <c r="L44" s="140"/>
      <c r="M44" s="140"/>
      <c r="N44" s="140"/>
    </row>
    <row r="45" spans="1:14" ht="12" customHeight="1">
      <c r="D45" s="560" t="s">
        <v>371</v>
      </c>
      <c r="E45" s="557"/>
      <c r="F45" s="558"/>
      <c r="G45" s="487"/>
      <c r="H45" s="461"/>
      <c r="I45" s="461"/>
      <c r="J45" s="139"/>
      <c r="K45" s="138"/>
      <c r="L45" s="140"/>
      <c r="M45" s="140"/>
      <c r="N45" s="140"/>
    </row>
    <row r="46" spans="1:14" ht="12" customHeight="1">
      <c r="D46" s="562" t="s">
        <v>47</v>
      </c>
      <c r="E46" s="563"/>
      <c r="F46" s="564"/>
      <c r="G46" s="487"/>
      <c r="H46" s="461"/>
      <c r="I46" s="461"/>
      <c r="J46" s="139"/>
      <c r="K46" s="138"/>
      <c r="L46" s="140"/>
      <c r="M46" s="140"/>
      <c r="N46" s="140"/>
    </row>
    <row r="47" spans="1:14" s="75" customFormat="1" ht="12" customHeight="1" thickBot="1">
      <c r="D47" s="566" t="s">
        <v>372</v>
      </c>
      <c r="E47" s="563"/>
      <c r="F47" s="564"/>
      <c r="G47" s="559"/>
      <c r="H47" s="565"/>
      <c r="I47" s="565"/>
      <c r="J47" s="73"/>
      <c r="K47" s="71"/>
      <c r="L47" s="74"/>
      <c r="M47" s="74"/>
      <c r="N47" s="74"/>
    </row>
    <row r="48" spans="1:14" ht="12" customHeight="1" thickTop="1">
      <c r="D48" s="556" t="s">
        <v>373</v>
      </c>
      <c r="E48" s="557"/>
      <c r="F48" s="558"/>
      <c r="G48" s="561"/>
      <c r="H48" s="461"/>
      <c r="I48" s="461"/>
      <c r="J48" s="139"/>
      <c r="K48" s="138"/>
      <c r="L48" s="140"/>
      <c r="M48" s="140"/>
      <c r="N48" s="140"/>
    </row>
    <row r="49" spans="1:14" s="104" customFormat="1" ht="13.15" customHeight="1" outlineLevel="1">
      <c r="A49" s="442"/>
      <c r="B49" s="103"/>
      <c r="C49" s="103"/>
      <c r="D49" s="522"/>
      <c r="E49" s="546" t="s">
        <v>145</v>
      </c>
      <c r="F49" s="349"/>
      <c r="G49" s="26"/>
      <c r="H49" s="452"/>
      <c r="I49" s="452"/>
      <c r="J49" s="246"/>
      <c r="K49" s="105"/>
      <c r="L49" s="247"/>
      <c r="M49" s="247"/>
      <c r="N49" s="247"/>
    </row>
    <row r="50" spans="1:14" ht="38.25">
      <c r="A50" s="117"/>
      <c r="B50" s="117"/>
      <c r="C50" s="117"/>
      <c r="D50" s="567" t="s">
        <v>374</v>
      </c>
      <c r="E50" s="349"/>
      <c r="F50" s="119"/>
      <c r="G50" s="120"/>
      <c r="H50" s="454"/>
      <c r="I50" s="454"/>
      <c r="J50" s="139"/>
      <c r="K50" s="138"/>
      <c r="L50" s="140"/>
      <c r="M50" s="140"/>
      <c r="N50" s="140"/>
    </row>
  </sheetData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31748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31748" r:id="rId4" name="NumberLines"/>
      </mc:Fallback>
    </mc:AlternateContent>
    <mc:AlternateContent xmlns:mc="http://schemas.openxmlformats.org/markup-compatibility/2006">
      <mc:Choice Requires="x14">
        <control shapeId="31747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31747" r:id="rId6" name="FormatSpec"/>
      </mc:Fallback>
    </mc:AlternateContent>
    <mc:AlternateContent xmlns:mc="http://schemas.openxmlformats.org/markup-compatibility/2006">
      <mc:Choice Requires="x14">
        <control shapeId="31746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31746" r:id="rId8" name="FormatWork"/>
      </mc:Fallback>
    </mc:AlternateContent>
    <mc:AlternateContent xmlns:mc="http://schemas.openxmlformats.org/markup-compatibility/2006">
      <mc:Choice Requires="x14">
        <control shapeId="31745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31745" r:id="rId10" name="FormatPrint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11">
    <tabColor rgb="FF00B050"/>
    <outlinePr summaryBelow="0"/>
  </sheetPr>
  <dimension ref="A1:N35"/>
  <sheetViews>
    <sheetView showGridLines="0" view="pageLayout" zoomScaleNormal="100" workbookViewId="0">
      <selection sqref="A1:G36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19" width="9.33203125" style="79" customWidth="1"/>
    <col min="20" max="462" width="0" style="79" hidden="1" customWidth="1"/>
    <col min="463" max="16384" width="6.33203125" style="79"/>
  </cols>
  <sheetData>
    <row r="1" spans="1:7" ht="12" customHeight="1">
      <c r="A1" s="35" t="s">
        <v>375</v>
      </c>
    </row>
    <row r="2" spans="1:7" s="42" customFormat="1" ht="23.25">
      <c r="A2" s="34" t="s">
        <v>343</v>
      </c>
      <c r="B2" s="36"/>
      <c r="C2" s="36"/>
      <c r="D2" s="36"/>
      <c r="E2" s="37"/>
      <c r="F2" s="38"/>
      <c r="G2" s="37"/>
    </row>
    <row r="3" spans="1:7" s="42" customFormat="1" ht="23.25">
      <c r="A3" s="43" t="s">
        <v>342</v>
      </c>
      <c r="B3" s="45"/>
      <c r="C3" s="45"/>
      <c r="D3" s="44" t="s">
        <v>363</v>
      </c>
      <c r="E3" s="46"/>
      <c r="F3" s="47"/>
      <c r="G3" s="46"/>
    </row>
    <row r="4" spans="1:7" s="55" customFormat="1" ht="15.75">
      <c r="A4" s="50" t="s">
        <v>345</v>
      </c>
      <c r="B4" s="51"/>
      <c r="C4" s="51"/>
      <c r="D4" s="52"/>
      <c r="E4" s="53"/>
      <c r="F4" s="54"/>
      <c r="G4" s="53"/>
    </row>
    <row r="5" spans="1:7" s="55" customFormat="1" ht="15.75">
      <c r="A5" s="50" t="s">
        <v>344</v>
      </c>
      <c r="B5" s="51"/>
      <c r="C5" s="51"/>
      <c r="D5" s="52"/>
      <c r="E5" s="53"/>
      <c r="F5" s="54"/>
      <c r="G5" s="53"/>
    </row>
    <row r="6" spans="1:7" s="60" customFormat="1" ht="15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</row>
    <row r="7" spans="1:7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</row>
    <row r="8" spans="1:7" ht="12" hidden="1" customHeight="1">
      <c r="A8" s="78" t="s">
        <v>37</v>
      </c>
      <c r="B8" s="326"/>
      <c r="C8" s="326"/>
      <c r="D8" s="326"/>
      <c r="E8" s="71"/>
      <c r="F8" s="72"/>
      <c r="G8" s="71"/>
    </row>
    <row r="9" spans="1:7" s="89" customFormat="1" ht="12" hidden="1" customHeight="1" thickBot="1">
      <c r="A9" s="82" t="s">
        <v>36</v>
      </c>
      <c r="B9" s="83" t="s">
        <v>172</v>
      </c>
      <c r="C9" s="83"/>
      <c r="D9" s="83"/>
      <c r="E9" s="85"/>
      <c r="F9" s="86"/>
      <c r="G9" s="85"/>
    </row>
    <row r="10" spans="1:7" s="96" customFormat="1" ht="13.15" customHeight="1" outlineLevel="1">
      <c r="A10" s="92" t="s">
        <v>152</v>
      </c>
      <c r="B10" s="93"/>
      <c r="C10" s="93"/>
      <c r="D10" s="520"/>
      <c r="E10" s="545">
        <v>2</v>
      </c>
      <c r="F10" s="95"/>
      <c r="G10" s="95"/>
    </row>
    <row r="11" spans="1:7" s="100" customFormat="1" ht="13.15" customHeight="1" outlineLevel="1">
      <c r="A11" s="483">
        <v>1</v>
      </c>
      <c r="B11" s="488" t="s">
        <v>161</v>
      </c>
      <c r="C11" s="488" t="s">
        <v>199</v>
      </c>
      <c r="D11" s="521" t="s">
        <v>200</v>
      </c>
      <c r="E11" s="485">
        <v>1</v>
      </c>
      <c r="F11" s="486"/>
      <c r="G11" s="485"/>
    </row>
    <row r="12" spans="1:7" s="100" customFormat="1" ht="13.15" customHeight="1" outlineLevel="1" thickBot="1">
      <c r="A12" s="483">
        <v>2</v>
      </c>
      <c r="B12" s="488" t="s">
        <v>159</v>
      </c>
      <c r="C12" s="488" t="s">
        <v>198</v>
      </c>
      <c r="D12" s="521" t="s">
        <v>160</v>
      </c>
      <c r="E12" s="485">
        <v>1</v>
      </c>
      <c r="F12" s="486"/>
      <c r="G12" s="485"/>
    </row>
    <row r="13" spans="1:7" s="100" customFormat="1" ht="13.15" customHeight="1" outlineLevel="1" thickTop="1">
      <c r="A13" s="442"/>
      <c r="B13" s="325"/>
      <c r="C13" s="325"/>
      <c r="D13" s="104"/>
      <c r="E13" s="359"/>
      <c r="F13" s="25"/>
      <c r="G13" s="496"/>
    </row>
    <row r="14" spans="1:7" s="104" customFormat="1" ht="13.15" customHeight="1" outlineLevel="1">
      <c r="A14" s="442"/>
      <c r="B14" s="103"/>
      <c r="C14" s="103"/>
      <c r="D14" s="522"/>
      <c r="E14" s="546" t="s">
        <v>145</v>
      </c>
      <c r="F14" s="349"/>
    </row>
    <row r="15" spans="1:7" s="114" customFormat="1" ht="13.15" customHeight="1" outlineLevel="1">
      <c r="A15" s="92" t="s">
        <v>144</v>
      </c>
      <c r="B15" s="109"/>
      <c r="C15" s="109"/>
      <c r="D15" s="523"/>
      <c r="E15" s="545">
        <v>2</v>
      </c>
      <c r="F15" s="112"/>
      <c r="G15" s="112"/>
    </row>
    <row r="16" spans="1:7" s="100" customFormat="1" ht="12" customHeight="1" outlineLevel="1">
      <c r="A16" s="483">
        <v>3</v>
      </c>
      <c r="B16" s="488" t="s">
        <v>156</v>
      </c>
      <c r="C16" s="488" t="s">
        <v>268</v>
      </c>
      <c r="D16" s="521" t="s">
        <v>269</v>
      </c>
      <c r="E16" s="485">
        <v>1</v>
      </c>
      <c r="F16" s="486"/>
      <c r="G16" s="485"/>
    </row>
    <row r="17" spans="1:14" s="100" customFormat="1" ht="12" customHeight="1" outlineLevel="1" thickBot="1">
      <c r="A17" s="483">
        <v>4</v>
      </c>
      <c r="B17" s="488" t="s">
        <v>156</v>
      </c>
      <c r="C17" s="488" t="s">
        <v>270</v>
      </c>
      <c r="D17" s="521" t="s">
        <v>271</v>
      </c>
      <c r="E17" s="485">
        <v>1</v>
      </c>
      <c r="F17" s="486"/>
      <c r="G17" s="485"/>
    </row>
    <row r="18" spans="1:14" s="100" customFormat="1" ht="13.15" customHeight="1" outlineLevel="1" thickTop="1">
      <c r="A18" s="442"/>
      <c r="B18" s="325"/>
      <c r="C18" s="325"/>
      <c r="D18" s="104"/>
      <c r="E18" s="359"/>
      <c r="F18" s="25"/>
      <c r="G18" s="496"/>
    </row>
    <row r="19" spans="1:14" s="104" customFormat="1" ht="13.15" customHeight="1" outlineLevel="1">
      <c r="A19" s="442"/>
      <c r="B19" s="103"/>
      <c r="C19" s="103"/>
      <c r="D19" s="522"/>
      <c r="E19" s="546" t="s">
        <v>145</v>
      </c>
      <c r="F19" s="349"/>
    </row>
    <row r="20" spans="1:14" s="114" customFormat="1" ht="13.15" customHeight="1" outlineLevel="1">
      <c r="A20" s="92" t="s">
        <v>153</v>
      </c>
      <c r="B20" s="109"/>
      <c r="C20" s="109"/>
      <c r="D20" s="523"/>
      <c r="E20" s="545">
        <v>5</v>
      </c>
      <c r="F20" s="112"/>
      <c r="G20" s="112"/>
    </row>
    <row r="21" spans="1:14" s="100" customFormat="1" ht="13.15" customHeight="1" outlineLevel="1">
      <c r="A21" s="483">
        <v>5</v>
      </c>
      <c r="B21" s="484"/>
      <c r="C21" s="484"/>
      <c r="D21" s="551" t="s">
        <v>136</v>
      </c>
      <c r="E21" s="485" t="s">
        <v>351</v>
      </c>
      <c r="F21" s="486"/>
      <c r="G21" s="485"/>
    </row>
    <row r="22" spans="1:14" s="100" customFormat="1" ht="13.15" customHeight="1" outlineLevel="1">
      <c r="A22" s="483">
        <v>6</v>
      </c>
      <c r="B22" s="484"/>
      <c r="C22" s="484"/>
      <c r="D22" s="551" t="s">
        <v>138</v>
      </c>
      <c r="E22" s="485" t="s">
        <v>351</v>
      </c>
      <c r="F22" s="486"/>
      <c r="G22" s="485"/>
    </row>
    <row r="23" spans="1:14" s="100" customFormat="1" ht="13.15" customHeight="1" outlineLevel="1">
      <c r="A23" s="483">
        <v>7</v>
      </c>
      <c r="B23" s="484"/>
      <c r="C23" s="484"/>
      <c r="D23" s="551" t="s">
        <v>139</v>
      </c>
      <c r="E23" s="485" t="s">
        <v>351</v>
      </c>
      <c r="F23" s="486"/>
      <c r="G23" s="485"/>
    </row>
    <row r="24" spans="1:14" s="100" customFormat="1" ht="13.15" customHeight="1" outlineLevel="1">
      <c r="A24" s="483">
        <v>8</v>
      </c>
      <c r="B24" s="484"/>
      <c r="C24" s="484"/>
      <c r="D24" s="551" t="s">
        <v>140</v>
      </c>
      <c r="E24" s="485" t="s">
        <v>351</v>
      </c>
      <c r="F24" s="486"/>
      <c r="G24" s="485"/>
    </row>
    <row r="25" spans="1:14" s="100" customFormat="1" ht="13.15" customHeight="1" outlineLevel="1" thickBot="1">
      <c r="A25" s="483">
        <v>9</v>
      </c>
      <c r="B25" s="484"/>
      <c r="C25" s="484"/>
      <c r="D25" s="551" t="s">
        <v>141</v>
      </c>
      <c r="E25" s="485" t="s">
        <v>351</v>
      </c>
      <c r="F25" s="486"/>
      <c r="G25" s="485"/>
    </row>
    <row r="26" spans="1:14" ht="13.15" customHeight="1" thickTop="1">
      <c r="D26" s="556" t="s">
        <v>368</v>
      </c>
      <c r="E26" s="557"/>
      <c r="F26" s="558"/>
      <c r="G26" s="561"/>
      <c r="H26" s="461"/>
      <c r="I26" s="461"/>
      <c r="J26" s="139"/>
      <c r="K26" s="138"/>
      <c r="L26" s="140"/>
      <c r="M26" s="140"/>
      <c r="N26" s="140"/>
    </row>
    <row r="27" spans="1:14" ht="13.15" customHeight="1">
      <c r="D27" s="556"/>
      <c r="E27" s="557"/>
      <c r="F27" s="558"/>
      <c r="G27" s="559"/>
      <c r="H27" s="461"/>
      <c r="I27" s="461"/>
      <c r="J27" s="139"/>
      <c r="K27" s="138"/>
      <c r="L27" s="140"/>
      <c r="M27" s="140"/>
      <c r="N27" s="140"/>
    </row>
    <row r="28" spans="1:14" ht="13.15" customHeight="1">
      <c r="D28" s="556" t="s">
        <v>369</v>
      </c>
      <c r="E28" s="557"/>
      <c r="F28" s="558"/>
      <c r="G28" s="487"/>
      <c r="H28" s="461"/>
      <c r="I28" s="461"/>
      <c r="J28" s="139"/>
      <c r="K28" s="138"/>
      <c r="L28" s="140"/>
      <c r="M28" s="140"/>
      <c r="N28" s="140"/>
    </row>
    <row r="29" spans="1:14" ht="12" customHeight="1">
      <c r="D29" s="556" t="s">
        <v>370</v>
      </c>
      <c r="E29" s="557"/>
      <c r="F29" s="558"/>
      <c r="G29" s="487"/>
      <c r="H29" s="461"/>
      <c r="I29" s="461"/>
      <c r="J29" s="139"/>
      <c r="K29" s="138"/>
      <c r="L29" s="140"/>
      <c r="M29" s="140"/>
      <c r="N29" s="140"/>
    </row>
    <row r="30" spans="1:14" ht="12" customHeight="1">
      <c r="D30" s="560" t="s">
        <v>371</v>
      </c>
      <c r="E30" s="557"/>
      <c r="F30" s="558"/>
      <c r="G30" s="487"/>
      <c r="H30" s="461"/>
      <c r="I30" s="461"/>
      <c r="J30" s="139"/>
      <c r="K30" s="138"/>
      <c r="L30" s="140"/>
      <c r="M30" s="140"/>
      <c r="N30" s="140"/>
    </row>
    <row r="31" spans="1:14" ht="12" customHeight="1">
      <c r="D31" s="562" t="s">
        <v>47</v>
      </c>
      <c r="E31" s="563"/>
      <c r="F31" s="564"/>
      <c r="G31" s="487"/>
      <c r="H31" s="461"/>
      <c r="I31" s="461"/>
      <c r="J31" s="139"/>
      <c r="K31" s="138"/>
      <c r="L31" s="140"/>
      <c r="M31" s="140"/>
      <c r="N31" s="140"/>
    </row>
    <row r="32" spans="1:14" s="75" customFormat="1" ht="12" customHeight="1" thickBot="1">
      <c r="D32" s="566" t="s">
        <v>372</v>
      </c>
      <c r="E32" s="563"/>
      <c r="F32" s="564"/>
      <c r="G32" s="559"/>
      <c r="H32" s="565"/>
      <c r="I32" s="565"/>
      <c r="J32" s="73"/>
      <c r="K32" s="71"/>
      <c r="L32" s="74"/>
      <c r="M32" s="74"/>
      <c r="N32" s="74"/>
    </row>
    <row r="33" spans="1:14" ht="12" customHeight="1" thickTop="1">
      <c r="D33" s="556" t="s">
        <v>373</v>
      </c>
      <c r="E33" s="557"/>
      <c r="F33" s="558"/>
      <c r="G33" s="561"/>
      <c r="H33" s="461"/>
      <c r="I33" s="461"/>
      <c r="J33" s="139"/>
      <c r="K33" s="138"/>
      <c r="L33" s="140"/>
      <c r="M33" s="140"/>
      <c r="N33" s="140"/>
    </row>
    <row r="34" spans="1:14" s="104" customFormat="1" ht="13.15" customHeight="1" outlineLevel="1">
      <c r="A34" s="442"/>
      <c r="B34" s="103"/>
      <c r="C34" s="103"/>
      <c r="D34" s="522"/>
      <c r="E34" s="546" t="s">
        <v>145</v>
      </c>
      <c r="F34" s="349"/>
      <c r="G34" s="26"/>
      <c r="H34" s="452"/>
      <c r="I34" s="452"/>
      <c r="J34" s="246"/>
      <c r="K34" s="105"/>
      <c r="L34" s="247"/>
      <c r="M34" s="247"/>
      <c r="N34" s="247"/>
    </row>
    <row r="35" spans="1:14" ht="38.25">
      <c r="A35" s="117"/>
      <c r="B35" s="117"/>
      <c r="C35" s="117"/>
      <c r="D35" s="567" t="s">
        <v>374</v>
      </c>
      <c r="E35" s="349"/>
      <c r="F35" s="119"/>
      <c r="G35" s="120"/>
      <c r="H35" s="454"/>
      <c r="I35" s="454"/>
      <c r="J35" s="139"/>
      <c r="K35" s="138"/>
      <c r="L35" s="140"/>
      <c r="M35" s="140"/>
      <c r="N35" s="140"/>
    </row>
  </sheetData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32772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32772" r:id="rId4" name="NumberLines"/>
      </mc:Fallback>
    </mc:AlternateContent>
    <mc:AlternateContent xmlns:mc="http://schemas.openxmlformats.org/markup-compatibility/2006">
      <mc:Choice Requires="x14">
        <control shapeId="32771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32771" r:id="rId6" name="FormatSpec"/>
      </mc:Fallback>
    </mc:AlternateContent>
    <mc:AlternateContent xmlns:mc="http://schemas.openxmlformats.org/markup-compatibility/2006">
      <mc:Choice Requires="x14">
        <control shapeId="32770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32770" r:id="rId8" name="FormatWork"/>
      </mc:Fallback>
    </mc:AlternateContent>
    <mc:AlternateContent xmlns:mc="http://schemas.openxmlformats.org/markup-compatibility/2006">
      <mc:Choice Requires="x14">
        <control shapeId="32769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32769" r:id="rId10" name="FormatPrin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">
    <tabColor rgb="FF00B050"/>
    <outlinePr summaryBelow="0"/>
    <pageSetUpPr fitToPage="1"/>
  </sheetPr>
  <dimension ref="A1:R251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"/>
    </sheetView>
  </sheetViews>
  <sheetFormatPr defaultColWidth="9.33203125" defaultRowHeight="12" customHeight="1" outlineLevelRow="1"/>
  <cols>
    <col min="1" max="1" width="9.33203125" style="77" customWidth="1"/>
    <col min="2" max="2" width="9.33203125" style="76" customWidth="1"/>
    <col min="3" max="3" width="9.33203125" style="77" customWidth="1"/>
    <col min="4" max="4" width="5.6640625" style="79" customWidth="1"/>
    <col min="5" max="5" width="15.6640625" style="79" customWidth="1"/>
    <col min="6" max="6" width="20.6640625" style="79" customWidth="1"/>
    <col min="7" max="7" width="60.6640625" style="79" customWidth="1"/>
    <col min="8" max="8" width="5.6640625" style="138" customWidth="1"/>
    <col min="9" max="9" width="8.6640625" style="137" customWidth="1"/>
    <col min="10" max="10" width="10.6640625" style="141" customWidth="1"/>
    <col min="11" max="11" width="9.6640625" style="141" customWidth="1"/>
    <col min="12" max="12" width="8.6640625" style="461" customWidth="1"/>
    <col min="13" max="13" width="48.6640625" style="461" customWidth="1"/>
    <col min="14" max="14" width="6.6640625" style="139" customWidth="1"/>
    <col min="15" max="15" width="6.6640625" style="138" customWidth="1"/>
    <col min="16" max="18" width="8.6640625" style="140" customWidth="1"/>
    <col min="19" max="31" width="9.33203125" style="79" customWidth="1"/>
    <col min="32" max="474" width="0" style="79" hidden="1" customWidth="1"/>
    <col min="475" max="16384" width="9.33203125" style="79"/>
  </cols>
  <sheetData>
    <row r="1" spans="1:18" s="42" customFormat="1" ht="23.25">
      <c r="A1" s="590" t="s">
        <v>91</v>
      </c>
      <c r="B1" s="590"/>
      <c r="C1" s="590"/>
      <c r="D1" s="34" t="e">
        <f>Client</f>
        <v>#REF!</v>
      </c>
      <c r="E1" s="36"/>
      <c r="F1" s="36"/>
      <c r="G1" s="36"/>
      <c r="H1" s="37"/>
      <c r="I1" s="38"/>
      <c r="J1" s="37"/>
      <c r="K1" s="37"/>
      <c r="L1" s="443"/>
      <c r="M1" s="443"/>
      <c r="N1" s="39"/>
      <c r="O1" s="40"/>
      <c r="P1" s="41"/>
      <c r="Q1" s="41"/>
      <c r="R1" s="41"/>
    </row>
    <row r="2" spans="1:18" s="42" customFormat="1" ht="23.25">
      <c r="A2" s="590"/>
      <c r="B2" s="590"/>
      <c r="C2" s="590"/>
      <c r="D2" s="43" t="e">
        <f>Project</f>
        <v>#REF!</v>
      </c>
      <c r="E2" s="45"/>
      <c r="F2" s="45"/>
      <c r="G2" s="45"/>
      <c r="H2" s="46"/>
      <c r="I2" s="47"/>
      <c r="J2" s="46"/>
      <c r="K2" s="46"/>
      <c r="L2" s="444"/>
      <c r="M2" s="444"/>
      <c r="N2" s="39"/>
      <c r="O2" s="40"/>
      <c r="P2" s="41"/>
      <c r="Q2" s="41"/>
      <c r="R2" s="41"/>
    </row>
    <row r="3" spans="1:18" s="55" customFormat="1" ht="15.75">
      <c r="A3" s="49"/>
      <c r="B3" s="48"/>
      <c r="C3" s="49"/>
      <c r="D3" s="50" t="e">
        <f>Phase</f>
        <v>#REF!</v>
      </c>
      <c r="E3" s="51"/>
      <c r="F3" s="51"/>
      <c r="G3" s="52"/>
      <c r="H3" s="53"/>
      <c r="I3" s="54"/>
      <c r="J3" s="53"/>
      <c r="K3" s="53"/>
      <c r="L3" s="445"/>
      <c r="M3" s="445"/>
      <c r="N3" s="437"/>
      <c r="O3" s="436"/>
      <c r="P3" s="438"/>
      <c r="Q3" s="438"/>
      <c r="R3" s="438"/>
    </row>
    <row r="4" spans="1:18" s="55" customFormat="1" ht="15.75">
      <c r="A4" s="49"/>
      <c r="B4" s="48"/>
      <c r="C4" s="49"/>
      <c r="D4" s="50" t="e">
        <f>Report</f>
        <v>#REF!</v>
      </c>
      <c r="E4" s="51"/>
      <c r="F4" s="51"/>
      <c r="G4" s="52"/>
      <c r="H4" s="53"/>
      <c r="I4" s="54"/>
      <c r="J4" s="53"/>
      <c r="K4" s="53"/>
      <c r="L4" s="445"/>
      <c r="M4" s="445"/>
      <c r="N4" s="440"/>
      <c r="O4" s="439"/>
      <c r="P4" s="441"/>
      <c r="Q4" s="441"/>
      <c r="R4" s="441"/>
    </row>
    <row r="5" spans="1:18" s="60" customFormat="1" ht="15.75" thickBot="1">
      <c r="A5" s="57" t="s">
        <v>104</v>
      </c>
      <c r="B5" s="57" t="s">
        <v>22</v>
      </c>
      <c r="C5" s="57" t="s">
        <v>21</v>
      </c>
      <c r="D5" s="435" t="s">
        <v>131</v>
      </c>
      <c r="E5" s="435" t="s">
        <v>88</v>
      </c>
      <c r="F5" s="435" t="s">
        <v>135</v>
      </c>
      <c r="G5" s="58" t="s">
        <v>6</v>
      </c>
      <c r="H5" s="59" t="s">
        <v>40</v>
      </c>
      <c r="I5" s="59" t="s">
        <v>8</v>
      </c>
      <c r="J5" s="59" t="s">
        <v>9</v>
      </c>
      <c r="K5" s="59" t="s">
        <v>5</v>
      </c>
      <c r="L5" s="446" t="s">
        <v>130</v>
      </c>
      <c r="M5" s="446" t="s">
        <v>151</v>
      </c>
      <c r="N5" s="586" t="s">
        <v>15</v>
      </c>
      <c r="O5" s="587"/>
      <c r="P5" s="588" t="s">
        <v>16</v>
      </c>
      <c r="Q5" s="589"/>
      <c r="R5" s="589"/>
    </row>
    <row r="6" spans="1:18" s="65" customFormat="1">
      <c r="A6" s="57" t="s">
        <v>2</v>
      </c>
      <c r="B6" s="57" t="s">
        <v>89</v>
      </c>
      <c r="C6" s="57" t="s">
        <v>23</v>
      </c>
      <c r="D6" s="435"/>
      <c r="E6" s="435"/>
      <c r="F6" s="435"/>
      <c r="G6" s="58" t="s">
        <v>2</v>
      </c>
      <c r="H6" s="59" t="s">
        <v>7</v>
      </c>
      <c r="I6" s="62" t="s">
        <v>26</v>
      </c>
      <c r="J6" s="62" t="s">
        <v>26</v>
      </c>
      <c r="K6" s="62" t="s">
        <v>26</v>
      </c>
      <c r="L6" s="446" t="s">
        <v>129</v>
      </c>
      <c r="M6" s="446" t="s">
        <v>147</v>
      </c>
      <c r="N6" s="63" t="s">
        <v>11</v>
      </c>
      <c r="O6" s="59" t="s">
        <v>4</v>
      </c>
      <c r="P6" s="64" t="s">
        <v>12</v>
      </c>
      <c r="Q6" s="64" t="s">
        <v>13</v>
      </c>
      <c r="R6" s="547" t="s">
        <v>14</v>
      </c>
    </row>
    <row r="7" spans="1:18" s="75" customFormat="1" ht="12" customHeight="1">
      <c r="A7" s="67"/>
      <c r="B7" s="66"/>
      <c r="C7" s="67"/>
      <c r="D7" s="68" t="s">
        <v>38</v>
      </c>
      <c r="E7" s="389" t="s">
        <v>123</v>
      </c>
      <c r="F7" s="389"/>
      <c r="G7" s="389"/>
      <c r="H7" s="71"/>
      <c r="I7" s="72"/>
      <c r="J7" s="71"/>
      <c r="K7" s="71"/>
      <c r="L7" s="447"/>
      <c r="M7" s="447"/>
      <c r="N7" s="73"/>
      <c r="O7" s="71"/>
      <c r="P7" s="74"/>
      <c r="Q7" s="74"/>
      <c r="R7" s="74"/>
    </row>
    <row r="8" spans="1:18" ht="12" customHeight="1">
      <c r="D8" s="78" t="s">
        <v>37</v>
      </c>
      <c r="E8" s="326" t="s">
        <v>121</v>
      </c>
      <c r="F8" s="326"/>
      <c r="G8" s="326"/>
      <c r="H8" s="71"/>
      <c r="I8" s="72"/>
      <c r="J8" s="71"/>
      <c r="K8" s="71"/>
      <c r="L8" s="448"/>
      <c r="M8" s="448"/>
      <c r="N8" s="73"/>
      <c r="O8" s="71"/>
      <c r="P8" s="74"/>
      <c r="Q8" s="74"/>
      <c r="R8" s="74"/>
    </row>
    <row r="9" spans="1:18" s="89" customFormat="1" ht="12" customHeight="1" thickBot="1">
      <c r="A9" s="81"/>
      <c r="B9" s="80"/>
      <c r="C9" s="81"/>
      <c r="D9" s="82" t="s">
        <v>36</v>
      </c>
      <c r="E9" s="83" t="s">
        <v>122</v>
      </c>
      <c r="F9" s="83"/>
      <c r="G9" s="83"/>
      <c r="H9" s="85"/>
      <c r="I9" s="86"/>
      <c r="J9" s="85"/>
      <c r="K9" s="85"/>
      <c r="L9" s="449"/>
      <c r="M9" s="449"/>
      <c r="N9" s="87"/>
      <c r="O9" s="85"/>
      <c r="P9" s="88"/>
      <c r="Q9" s="88"/>
      <c r="R9" s="88"/>
    </row>
    <row r="10" spans="1:18" s="96" customFormat="1" ht="13.15" customHeight="1" outlineLevel="1">
      <c r="A10" s="544" t="s">
        <v>146</v>
      </c>
      <c r="B10" s="90"/>
      <c r="C10" s="91"/>
      <c r="D10" s="92" t="s">
        <v>152</v>
      </c>
      <c r="E10" s="93"/>
      <c r="F10" s="93"/>
      <c r="G10" s="520"/>
      <c r="H10" s="545">
        <f>COUNTIF(H11:H24,"&lt;&gt;0")</f>
        <v>0</v>
      </c>
      <c r="I10" s="95"/>
      <c r="J10" s="95"/>
      <c r="K10" s="95"/>
      <c r="L10" s="450"/>
      <c r="M10" s="450"/>
      <c r="N10" s="244"/>
      <c r="O10" s="244"/>
      <c r="P10" s="245"/>
      <c r="Q10" s="245"/>
      <c r="R10" s="245"/>
    </row>
    <row r="11" spans="1:18" s="100" customFormat="1" ht="13.15" customHeight="1" outlineLevel="1">
      <c r="A11" s="481" t="s">
        <v>20</v>
      </c>
      <c r="B11" s="482" t="e">
        <f>IF(ISNA(VLOOKUP($A11,#REF!,9,FALSE))=TRUE,"Invalid ID#",VLOOKUP($A11,#REF!,9,FALSE))</f>
        <v>#REF!</v>
      </c>
      <c r="C11" s="482" t="e">
        <f>IF(ISNA(VLOOKUP($A11,#REF!,10,FALSE))=TRUE,"Invalid ID#",VLOOKUP($A11,#REF!,10,FALSE))</f>
        <v>#REF!</v>
      </c>
      <c r="D11" s="483"/>
      <c r="E11" s="488" t="e">
        <f>IF(ISNA(VLOOKUP($A11,#REF!,7,FALSE))=TRUE,"Invalid ID#",VLOOKUP($A11,#REF!,7,FALSE))</f>
        <v>#REF!</v>
      </c>
      <c r="F11" s="488" t="e">
        <f>IF(ISNA(VLOOKUP($A11,#REF!,8,FALSE))=TRUE,"Invalid ID#",VLOOKUP($A11,#REF!,8,FALSE))</f>
        <v>#REF!</v>
      </c>
      <c r="G11" s="521" t="e">
        <f>IF(ISNA(VLOOKUP($A11,#REF!,12,FALSE))=TRUE,"Invalid ID#",VLOOKUP($A11,#REF!,12,FALSE))</f>
        <v>#REF!</v>
      </c>
      <c r="H11" s="485">
        <v>0</v>
      </c>
      <c r="I11" s="486" t="e">
        <f>IF(ISTEXT((VLOOKUP(A11,#REF!,13,FALSE))),(VLOOKUP(A11,#REF!,13,FALSE)),IF(ISNUMBER(VLOOKUP(A11,#REF!,13,FALSE))*ExchangeRate,VLOOKUP(A11,#REF!,13,FALSE))*ExchangeRate)</f>
        <v>#REF!</v>
      </c>
      <c r="J11" s="487" t="e">
        <f t="shared" ref="J11:J21" si="0">IF(ISTEXT(I11),I11,H11*I11)</f>
        <v>#REF!</v>
      </c>
      <c r="K11" s="485"/>
      <c r="L11" s="489" t="e">
        <f>IF(ISNA(VLOOKUP($A11,#REF!,14,FALSE))=TRUE,"Invalid ID#",VLOOKUP($A11,#REF!,14,FALSE))</f>
        <v>#REF!</v>
      </c>
      <c r="M11" s="516" t="e">
        <f>IF(ISNA(VLOOKUP($A11,#REF!,15,FALSE))=TRUE,"Invalid ID#",VLOOKUP($A11,#REF!,15,FALSE))</f>
        <v>#REF!</v>
      </c>
      <c r="N11" s="490" t="e">
        <f>IF(ISNA(VLOOKUP($A11,#REF!,16,FALSE))=TRUE,"Invalid ID#",VLOOKUP($A11,#REF!,16,FALSE))</f>
        <v>#REF!</v>
      </c>
      <c r="O11" s="491" t="e">
        <f>ROUNDUP((H11*N11),0)</f>
        <v>#REF!</v>
      </c>
      <c r="P11" s="492" t="e">
        <f>IF(ISNA(VLOOKUP($A11,#REF!,17,FALSE))=TRUE,"Invalid ID#",VLOOKUP($A11,#REF!,17,FALSE))</f>
        <v>#REF!</v>
      </c>
      <c r="Q11" s="492" t="e">
        <f>IF(ISNA(VLOOKUP($A11,#REF!,18,FALSE))=TRUE,"Invalid ID#",VLOOKUP($A11,#REF!,18,FALSE))</f>
        <v>#REF!</v>
      </c>
      <c r="R11" s="492" t="e">
        <f>IF(ISNA(VLOOKUP($A11,#REF!,19,FALSE))=TRUE,"Invalid ID#",VLOOKUP($A11,#REF!,19,FALSE))</f>
        <v>#REF!</v>
      </c>
    </row>
    <row r="12" spans="1:18" s="100" customFormat="1" ht="13.15" customHeight="1" outlineLevel="1">
      <c r="A12" s="481" t="s">
        <v>20</v>
      </c>
      <c r="B12" s="482" t="e">
        <f>IF(ISNA(VLOOKUP($A12,#REF!,9,FALSE))=TRUE,"Invalid ID#",VLOOKUP($A12,#REF!,9,FALSE))</f>
        <v>#REF!</v>
      </c>
      <c r="C12" s="482" t="e">
        <f>IF(ISNA(VLOOKUP($A12,#REF!,10,FALSE))=TRUE,"Invalid ID#",VLOOKUP($A12,#REF!,10,FALSE))</f>
        <v>#REF!</v>
      </c>
      <c r="D12" s="483"/>
      <c r="E12" s="488" t="e">
        <f>IF(ISNA(VLOOKUP($A12,#REF!,7,FALSE))=TRUE,"Invalid ID#",VLOOKUP($A12,#REF!,7,FALSE))</f>
        <v>#REF!</v>
      </c>
      <c r="F12" s="488" t="e">
        <f>IF(ISNA(VLOOKUP($A12,#REF!,8,FALSE))=TRUE,"Invalid ID#",VLOOKUP($A12,#REF!,8,FALSE))</f>
        <v>#REF!</v>
      </c>
      <c r="G12" s="521" t="e">
        <f>IF(ISNA(VLOOKUP($A12,#REF!,12,FALSE))=TRUE,"Invalid ID#",VLOOKUP($A12,#REF!,12,FALSE))</f>
        <v>#REF!</v>
      </c>
      <c r="H12" s="485">
        <v>0</v>
      </c>
      <c r="I12" s="486" t="e">
        <f>IF(ISTEXT((VLOOKUP(A12,#REF!,13,FALSE))),(VLOOKUP(A12,#REF!,13,FALSE)),IF(ISNUMBER(VLOOKUP(A12,#REF!,13,FALSE))*ExchangeRate,VLOOKUP(A12,#REF!,13,FALSE))*ExchangeRate)</f>
        <v>#REF!</v>
      </c>
      <c r="J12" s="487" t="e">
        <f t="shared" si="0"/>
        <v>#REF!</v>
      </c>
      <c r="K12" s="485"/>
      <c r="L12" s="489" t="e">
        <f>IF(ISNA(VLOOKUP($A12,#REF!,14,FALSE))=TRUE,"Invalid ID#",VLOOKUP($A12,#REF!,14,FALSE))</f>
        <v>#REF!</v>
      </c>
      <c r="M12" s="516" t="e">
        <f>IF(ISNA(VLOOKUP($A12,#REF!,15,FALSE))=TRUE,"Invalid ID#",VLOOKUP($A12,#REF!,15,FALSE))</f>
        <v>#REF!</v>
      </c>
      <c r="N12" s="490" t="e">
        <f>IF(ISNA(VLOOKUP($A12,#REF!,16,FALSE))=TRUE,"Invalid ID#",VLOOKUP($A12,#REF!,16,FALSE))</f>
        <v>#REF!</v>
      </c>
      <c r="O12" s="491" t="e">
        <f t="shared" ref="O12:O24" si="1">ROUNDUP((H12*N12),0)</f>
        <v>#REF!</v>
      </c>
      <c r="P12" s="492" t="e">
        <f>IF(ISNA(VLOOKUP($A12,#REF!,17,FALSE))=TRUE,"Invalid ID#",VLOOKUP($A12,#REF!,17,FALSE))</f>
        <v>#REF!</v>
      </c>
      <c r="Q12" s="492" t="e">
        <f>IF(ISNA(VLOOKUP($A12,#REF!,18,FALSE))=TRUE,"Invalid ID#",VLOOKUP($A12,#REF!,18,FALSE))</f>
        <v>#REF!</v>
      </c>
      <c r="R12" s="492" t="e">
        <f>IF(ISNA(VLOOKUP($A12,#REF!,19,FALSE))=TRUE,"Invalid ID#",VLOOKUP($A12,#REF!,19,FALSE))</f>
        <v>#REF!</v>
      </c>
    </row>
    <row r="13" spans="1:18" s="100" customFormat="1" ht="13.15" customHeight="1" outlineLevel="1">
      <c r="A13" s="481" t="s">
        <v>20</v>
      </c>
      <c r="B13" s="482" t="e">
        <f>IF(ISNA(VLOOKUP($A13,#REF!,9,FALSE))=TRUE,"Invalid ID#",VLOOKUP($A13,#REF!,9,FALSE))</f>
        <v>#REF!</v>
      </c>
      <c r="C13" s="482" t="e">
        <f>IF(ISNA(VLOOKUP($A13,#REF!,10,FALSE))=TRUE,"Invalid ID#",VLOOKUP($A13,#REF!,10,FALSE))</f>
        <v>#REF!</v>
      </c>
      <c r="D13" s="483"/>
      <c r="E13" s="488" t="e">
        <f>IF(ISNA(VLOOKUP($A13,#REF!,7,FALSE))=TRUE,"Invalid ID#",VLOOKUP($A13,#REF!,7,FALSE))</f>
        <v>#REF!</v>
      </c>
      <c r="F13" s="488" t="e">
        <f>IF(ISNA(VLOOKUP($A13,#REF!,8,FALSE))=TRUE,"Invalid ID#",VLOOKUP($A13,#REF!,8,FALSE))</f>
        <v>#REF!</v>
      </c>
      <c r="G13" s="521" t="e">
        <f>IF(ISNA(VLOOKUP($A13,#REF!,12,FALSE))=TRUE,"Invalid ID#",VLOOKUP($A13,#REF!,12,FALSE))</f>
        <v>#REF!</v>
      </c>
      <c r="H13" s="485">
        <v>0</v>
      </c>
      <c r="I13" s="486" t="e">
        <f>IF(ISTEXT((VLOOKUP(A13,#REF!,13,FALSE))),(VLOOKUP(A13,#REF!,13,FALSE)),IF(ISNUMBER(VLOOKUP(A13,#REF!,13,FALSE))*ExchangeRate,VLOOKUP(A13,#REF!,13,FALSE))*ExchangeRate)</f>
        <v>#REF!</v>
      </c>
      <c r="J13" s="487" t="e">
        <f t="shared" si="0"/>
        <v>#REF!</v>
      </c>
      <c r="K13" s="485"/>
      <c r="L13" s="489" t="e">
        <f>IF(ISNA(VLOOKUP($A13,#REF!,14,FALSE))=TRUE,"Invalid ID#",VLOOKUP($A13,#REF!,14,FALSE))</f>
        <v>#REF!</v>
      </c>
      <c r="M13" s="516" t="e">
        <f>IF(ISNA(VLOOKUP($A13,#REF!,15,FALSE))=TRUE,"Invalid ID#",VLOOKUP($A13,#REF!,15,FALSE))</f>
        <v>#REF!</v>
      </c>
      <c r="N13" s="490" t="e">
        <f>IF(ISNA(VLOOKUP($A13,#REF!,16,FALSE))=TRUE,"Invalid ID#",VLOOKUP($A13,#REF!,16,FALSE))</f>
        <v>#REF!</v>
      </c>
      <c r="O13" s="491" t="e">
        <f t="shared" si="1"/>
        <v>#REF!</v>
      </c>
      <c r="P13" s="492" t="e">
        <f>IF(ISNA(VLOOKUP($A13,#REF!,17,FALSE))=TRUE,"Invalid ID#",VLOOKUP($A13,#REF!,17,FALSE))</f>
        <v>#REF!</v>
      </c>
      <c r="Q13" s="492" t="e">
        <f>IF(ISNA(VLOOKUP($A13,#REF!,18,FALSE))=TRUE,"Invalid ID#",VLOOKUP($A13,#REF!,18,FALSE))</f>
        <v>#REF!</v>
      </c>
      <c r="R13" s="492" t="e">
        <f>IF(ISNA(VLOOKUP($A13,#REF!,19,FALSE))=TRUE,"Invalid ID#",VLOOKUP($A13,#REF!,19,FALSE))</f>
        <v>#REF!</v>
      </c>
    </row>
    <row r="14" spans="1:18" s="100" customFormat="1" ht="12" customHeight="1" outlineLevel="1">
      <c r="A14" s="481" t="s">
        <v>20</v>
      </c>
      <c r="B14" s="482" t="e">
        <f>IF(ISNA(VLOOKUP($A14,#REF!,9,FALSE))=TRUE,"Invalid ID#",VLOOKUP($A14,#REF!,9,FALSE))</f>
        <v>#REF!</v>
      </c>
      <c r="C14" s="482" t="e">
        <f>IF(ISNA(VLOOKUP($A14,#REF!,10,FALSE))=TRUE,"Invalid ID#",VLOOKUP($A14,#REF!,10,FALSE))</f>
        <v>#REF!</v>
      </c>
      <c r="D14" s="483"/>
      <c r="E14" s="488" t="e">
        <f>IF(ISNA(VLOOKUP($A14,#REF!,7,FALSE))=TRUE,"Invalid ID#",VLOOKUP($A14,#REF!,7,FALSE))</f>
        <v>#REF!</v>
      </c>
      <c r="F14" s="488" t="e">
        <f>IF(ISNA(VLOOKUP($A14,#REF!,8,FALSE))=TRUE,"Invalid ID#",VLOOKUP($A14,#REF!,8,FALSE))</f>
        <v>#REF!</v>
      </c>
      <c r="G14" s="521" t="e">
        <f>IF(ISNA(VLOOKUP($A14,#REF!,12,FALSE))=TRUE,"Invalid ID#",VLOOKUP($A14,#REF!,12,FALSE))</f>
        <v>#REF!</v>
      </c>
      <c r="H14" s="485">
        <v>0</v>
      </c>
      <c r="I14" s="486" t="e">
        <f>IF(ISTEXT((VLOOKUP(A14,#REF!,13,FALSE))),(VLOOKUP(A14,#REF!,13,FALSE)),IF(ISNUMBER(VLOOKUP(A14,#REF!,13,FALSE))*ExchangeRate,VLOOKUP(A14,#REF!,13,FALSE))*ExchangeRate)</f>
        <v>#REF!</v>
      </c>
      <c r="J14" s="487" t="e">
        <f t="shared" ref="J14:J20" si="2">IF(ISTEXT(I14),I14,H14*I14)</f>
        <v>#REF!</v>
      </c>
      <c r="K14" s="485"/>
      <c r="L14" s="489" t="e">
        <f>IF(ISNA(VLOOKUP($A14,#REF!,14,FALSE))=TRUE,"Invalid ID#",VLOOKUP($A14,#REF!,14,FALSE))</f>
        <v>#REF!</v>
      </c>
      <c r="M14" s="516" t="e">
        <f>IF(ISNA(VLOOKUP($A14,#REF!,15,FALSE))=TRUE,"Invalid ID#",VLOOKUP($A14,#REF!,15,FALSE))</f>
        <v>#REF!</v>
      </c>
      <c r="N14" s="490" t="e">
        <f>IF(ISNA(VLOOKUP($A14,#REF!,16,FALSE))=TRUE,"Invalid ID#",VLOOKUP($A14,#REF!,16,FALSE))</f>
        <v>#REF!</v>
      </c>
      <c r="O14" s="491" t="e">
        <f t="shared" ref="O14:O20" si="3">ROUNDUP((H14*N14),0)</f>
        <v>#REF!</v>
      </c>
      <c r="P14" s="492" t="e">
        <f>IF(ISNA(VLOOKUP($A14,#REF!,17,FALSE))=TRUE,"Invalid ID#",VLOOKUP($A14,#REF!,17,FALSE))</f>
        <v>#REF!</v>
      </c>
      <c r="Q14" s="492" t="e">
        <f>IF(ISNA(VLOOKUP($A14,#REF!,18,FALSE))=TRUE,"Invalid ID#",VLOOKUP($A14,#REF!,18,FALSE))</f>
        <v>#REF!</v>
      </c>
      <c r="R14" s="492" t="e">
        <f>IF(ISNA(VLOOKUP($A14,#REF!,19,FALSE))=TRUE,"Invalid ID#",VLOOKUP($A14,#REF!,19,FALSE))</f>
        <v>#REF!</v>
      </c>
    </row>
    <row r="15" spans="1:18" s="100" customFormat="1" ht="12" customHeight="1" outlineLevel="1">
      <c r="A15" s="481" t="s">
        <v>20</v>
      </c>
      <c r="B15" s="482" t="e">
        <f>IF(ISNA(VLOOKUP($A15,#REF!,9,FALSE))=TRUE,"Invalid ID#",VLOOKUP($A15,#REF!,9,FALSE))</f>
        <v>#REF!</v>
      </c>
      <c r="C15" s="482" t="e">
        <f>IF(ISNA(VLOOKUP($A15,#REF!,10,FALSE))=TRUE,"Invalid ID#",VLOOKUP($A15,#REF!,10,FALSE))</f>
        <v>#REF!</v>
      </c>
      <c r="D15" s="483"/>
      <c r="E15" s="488" t="e">
        <f>IF(ISNA(VLOOKUP($A15,#REF!,7,FALSE))=TRUE,"Invalid ID#",VLOOKUP($A15,#REF!,7,FALSE))</f>
        <v>#REF!</v>
      </c>
      <c r="F15" s="488" t="e">
        <f>IF(ISNA(VLOOKUP($A15,#REF!,8,FALSE))=TRUE,"Invalid ID#",VLOOKUP($A15,#REF!,8,FALSE))</f>
        <v>#REF!</v>
      </c>
      <c r="G15" s="521" t="e">
        <f>IF(ISNA(VLOOKUP($A15,#REF!,12,FALSE))=TRUE,"Invalid ID#",VLOOKUP($A15,#REF!,12,FALSE))</f>
        <v>#REF!</v>
      </c>
      <c r="H15" s="485">
        <v>0</v>
      </c>
      <c r="I15" s="486" t="e">
        <f>IF(ISTEXT((VLOOKUP(A15,#REF!,13,FALSE))),(VLOOKUP(A15,#REF!,13,FALSE)),IF(ISNUMBER(VLOOKUP(A15,#REF!,13,FALSE))*ExchangeRate,VLOOKUP(A15,#REF!,13,FALSE))*ExchangeRate)</f>
        <v>#REF!</v>
      </c>
      <c r="J15" s="487" t="e">
        <f t="shared" si="2"/>
        <v>#REF!</v>
      </c>
      <c r="K15" s="485"/>
      <c r="L15" s="489" t="e">
        <f>IF(ISNA(VLOOKUP($A15,#REF!,14,FALSE))=TRUE,"Invalid ID#",VLOOKUP($A15,#REF!,14,FALSE))</f>
        <v>#REF!</v>
      </c>
      <c r="M15" s="516" t="e">
        <f>IF(ISNA(VLOOKUP($A15,#REF!,15,FALSE))=TRUE,"Invalid ID#",VLOOKUP($A15,#REF!,15,FALSE))</f>
        <v>#REF!</v>
      </c>
      <c r="N15" s="490" t="e">
        <f>IF(ISNA(VLOOKUP($A15,#REF!,16,FALSE))=TRUE,"Invalid ID#",VLOOKUP($A15,#REF!,16,FALSE))</f>
        <v>#REF!</v>
      </c>
      <c r="O15" s="491" t="e">
        <f t="shared" si="3"/>
        <v>#REF!</v>
      </c>
      <c r="P15" s="492" t="e">
        <f>IF(ISNA(VLOOKUP($A15,#REF!,17,FALSE))=TRUE,"Invalid ID#",VLOOKUP($A15,#REF!,17,FALSE))</f>
        <v>#REF!</v>
      </c>
      <c r="Q15" s="492" t="e">
        <f>IF(ISNA(VLOOKUP($A15,#REF!,18,FALSE))=TRUE,"Invalid ID#",VLOOKUP($A15,#REF!,18,FALSE))</f>
        <v>#REF!</v>
      </c>
      <c r="R15" s="492" t="e">
        <f>IF(ISNA(VLOOKUP($A15,#REF!,19,FALSE))=TRUE,"Invalid ID#",VLOOKUP($A15,#REF!,19,FALSE))</f>
        <v>#REF!</v>
      </c>
    </row>
    <row r="16" spans="1:18" s="100" customFormat="1" ht="12" customHeight="1" outlineLevel="1">
      <c r="A16" s="481" t="s">
        <v>20</v>
      </c>
      <c r="B16" s="482" t="e">
        <f>IF(ISNA(VLOOKUP($A16,#REF!,9,FALSE))=TRUE,"Invalid ID#",VLOOKUP($A16,#REF!,9,FALSE))</f>
        <v>#REF!</v>
      </c>
      <c r="C16" s="482" t="e">
        <f>IF(ISNA(VLOOKUP($A16,#REF!,10,FALSE))=TRUE,"Invalid ID#",VLOOKUP($A16,#REF!,10,FALSE))</f>
        <v>#REF!</v>
      </c>
      <c r="D16" s="483"/>
      <c r="E16" s="488" t="e">
        <f>IF(ISNA(VLOOKUP($A16,#REF!,7,FALSE))=TRUE,"Invalid ID#",VLOOKUP($A16,#REF!,7,FALSE))</f>
        <v>#REF!</v>
      </c>
      <c r="F16" s="488" t="e">
        <f>IF(ISNA(VLOOKUP($A16,#REF!,8,FALSE))=TRUE,"Invalid ID#",VLOOKUP($A16,#REF!,8,FALSE))</f>
        <v>#REF!</v>
      </c>
      <c r="G16" s="521" t="e">
        <f>IF(ISNA(VLOOKUP($A16,#REF!,12,FALSE))=TRUE,"Invalid ID#",VLOOKUP($A16,#REF!,12,FALSE))</f>
        <v>#REF!</v>
      </c>
      <c r="H16" s="485">
        <v>0</v>
      </c>
      <c r="I16" s="486" t="e">
        <f>IF(ISTEXT((VLOOKUP(A16,#REF!,13,FALSE))),(VLOOKUP(A16,#REF!,13,FALSE)),IF(ISNUMBER(VLOOKUP(A16,#REF!,13,FALSE))*ExchangeRate,VLOOKUP(A16,#REF!,13,FALSE))*ExchangeRate)</f>
        <v>#REF!</v>
      </c>
      <c r="J16" s="487" t="e">
        <f t="shared" si="2"/>
        <v>#REF!</v>
      </c>
      <c r="K16" s="485"/>
      <c r="L16" s="489" t="e">
        <f>IF(ISNA(VLOOKUP($A16,#REF!,14,FALSE))=TRUE,"Invalid ID#",VLOOKUP($A16,#REF!,14,FALSE))</f>
        <v>#REF!</v>
      </c>
      <c r="M16" s="516" t="e">
        <f>IF(ISNA(VLOOKUP($A16,#REF!,15,FALSE))=TRUE,"Invalid ID#",VLOOKUP($A16,#REF!,15,FALSE))</f>
        <v>#REF!</v>
      </c>
      <c r="N16" s="490" t="e">
        <f>IF(ISNA(VLOOKUP($A16,#REF!,16,FALSE))=TRUE,"Invalid ID#",VLOOKUP($A16,#REF!,16,FALSE))</f>
        <v>#REF!</v>
      </c>
      <c r="O16" s="491" t="e">
        <f t="shared" si="3"/>
        <v>#REF!</v>
      </c>
      <c r="P16" s="492" t="e">
        <f>IF(ISNA(VLOOKUP($A16,#REF!,17,FALSE))=TRUE,"Invalid ID#",VLOOKUP($A16,#REF!,17,FALSE))</f>
        <v>#REF!</v>
      </c>
      <c r="Q16" s="492" t="e">
        <f>IF(ISNA(VLOOKUP($A16,#REF!,18,FALSE))=TRUE,"Invalid ID#",VLOOKUP($A16,#REF!,18,FALSE))</f>
        <v>#REF!</v>
      </c>
      <c r="R16" s="492" t="e">
        <f>IF(ISNA(VLOOKUP($A16,#REF!,19,FALSE))=TRUE,"Invalid ID#",VLOOKUP($A16,#REF!,19,FALSE))</f>
        <v>#REF!</v>
      </c>
    </row>
    <row r="17" spans="1:18" s="100" customFormat="1" ht="12" customHeight="1" outlineLevel="1">
      <c r="A17" s="481" t="s">
        <v>20</v>
      </c>
      <c r="B17" s="482" t="e">
        <f>IF(ISNA(VLOOKUP($A17,#REF!,9,FALSE))=TRUE,"Invalid ID#",VLOOKUP($A17,#REF!,9,FALSE))</f>
        <v>#REF!</v>
      </c>
      <c r="C17" s="482" t="e">
        <f>IF(ISNA(VLOOKUP($A17,#REF!,10,FALSE))=TRUE,"Invalid ID#",VLOOKUP($A17,#REF!,10,FALSE))</f>
        <v>#REF!</v>
      </c>
      <c r="D17" s="483"/>
      <c r="E17" s="488" t="e">
        <f>IF(ISNA(VLOOKUP($A17,#REF!,7,FALSE))=TRUE,"Invalid ID#",VLOOKUP($A17,#REF!,7,FALSE))</f>
        <v>#REF!</v>
      </c>
      <c r="F17" s="488" t="e">
        <f>IF(ISNA(VLOOKUP($A17,#REF!,8,FALSE))=TRUE,"Invalid ID#",VLOOKUP($A17,#REF!,8,FALSE))</f>
        <v>#REF!</v>
      </c>
      <c r="G17" s="521" t="e">
        <f>IF(ISNA(VLOOKUP($A17,#REF!,12,FALSE))=TRUE,"Invalid ID#",VLOOKUP($A17,#REF!,12,FALSE))</f>
        <v>#REF!</v>
      </c>
      <c r="H17" s="485">
        <v>0</v>
      </c>
      <c r="I17" s="486" t="e">
        <f>IF(ISTEXT((VLOOKUP(A17,#REF!,13,FALSE))),(VLOOKUP(A17,#REF!,13,FALSE)),IF(ISNUMBER(VLOOKUP(A17,#REF!,13,FALSE))*ExchangeRate,VLOOKUP(A17,#REF!,13,FALSE))*ExchangeRate)</f>
        <v>#REF!</v>
      </c>
      <c r="J17" s="487" t="e">
        <f t="shared" si="2"/>
        <v>#REF!</v>
      </c>
      <c r="K17" s="485"/>
      <c r="L17" s="489" t="e">
        <f>IF(ISNA(VLOOKUP($A17,#REF!,14,FALSE))=TRUE,"Invalid ID#",VLOOKUP($A17,#REF!,14,FALSE))</f>
        <v>#REF!</v>
      </c>
      <c r="M17" s="516" t="e">
        <f>IF(ISNA(VLOOKUP($A17,#REF!,15,FALSE))=TRUE,"Invalid ID#",VLOOKUP($A17,#REF!,15,FALSE))</f>
        <v>#REF!</v>
      </c>
      <c r="N17" s="490" t="e">
        <f>IF(ISNA(VLOOKUP($A17,#REF!,16,FALSE))=TRUE,"Invalid ID#",VLOOKUP($A17,#REF!,16,FALSE))</f>
        <v>#REF!</v>
      </c>
      <c r="O17" s="491" t="e">
        <f t="shared" si="3"/>
        <v>#REF!</v>
      </c>
      <c r="P17" s="492" t="e">
        <f>IF(ISNA(VLOOKUP($A17,#REF!,17,FALSE))=TRUE,"Invalid ID#",VLOOKUP($A17,#REF!,17,FALSE))</f>
        <v>#REF!</v>
      </c>
      <c r="Q17" s="492" t="e">
        <f>IF(ISNA(VLOOKUP($A17,#REF!,18,FALSE))=TRUE,"Invalid ID#",VLOOKUP($A17,#REF!,18,FALSE))</f>
        <v>#REF!</v>
      </c>
      <c r="R17" s="492" t="e">
        <f>IF(ISNA(VLOOKUP($A17,#REF!,19,FALSE))=TRUE,"Invalid ID#",VLOOKUP($A17,#REF!,19,FALSE))</f>
        <v>#REF!</v>
      </c>
    </row>
    <row r="18" spans="1:18" s="100" customFormat="1" ht="12" customHeight="1" outlineLevel="1">
      <c r="A18" s="481" t="s">
        <v>20</v>
      </c>
      <c r="B18" s="482" t="e">
        <f>IF(ISNA(VLOOKUP($A18,#REF!,9,FALSE))=TRUE,"Invalid ID#",VLOOKUP($A18,#REF!,9,FALSE))</f>
        <v>#REF!</v>
      </c>
      <c r="C18" s="482" t="e">
        <f>IF(ISNA(VLOOKUP($A18,#REF!,10,FALSE))=TRUE,"Invalid ID#",VLOOKUP($A18,#REF!,10,FALSE))</f>
        <v>#REF!</v>
      </c>
      <c r="D18" s="483"/>
      <c r="E18" s="488" t="e">
        <f>IF(ISNA(VLOOKUP($A18,#REF!,7,FALSE))=TRUE,"Invalid ID#",VLOOKUP($A18,#REF!,7,FALSE))</f>
        <v>#REF!</v>
      </c>
      <c r="F18" s="488" t="e">
        <f>IF(ISNA(VLOOKUP($A18,#REF!,8,FALSE))=TRUE,"Invalid ID#",VLOOKUP($A18,#REF!,8,FALSE))</f>
        <v>#REF!</v>
      </c>
      <c r="G18" s="521" t="e">
        <f>IF(ISNA(VLOOKUP($A18,#REF!,12,FALSE))=TRUE,"Invalid ID#",VLOOKUP($A18,#REF!,12,FALSE))</f>
        <v>#REF!</v>
      </c>
      <c r="H18" s="485">
        <v>0</v>
      </c>
      <c r="I18" s="486" t="e">
        <f>IF(ISTEXT((VLOOKUP(A18,#REF!,13,FALSE))),(VLOOKUP(A18,#REF!,13,FALSE)),IF(ISNUMBER(VLOOKUP(A18,#REF!,13,FALSE))*ExchangeRate,VLOOKUP(A18,#REF!,13,FALSE))*ExchangeRate)</f>
        <v>#REF!</v>
      </c>
      <c r="J18" s="487" t="e">
        <f t="shared" si="2"/>
        <v>#REF!</v>
      </c>
      <c r="K18" s="485"/>
      <c r="L18" s="489" t="e">
        <f>IF(ISNA(VLOOKUP($A18,#REF!,14,FALSE))=TRUE,"Invalid ID#",VLOOKUP($A18,#REF!,14,FALSE))</f>
        <v>#REF!</v>
      </c>
      <c r="M18" s="516" t="e">
        <f>IF(ISNA(VLOOKUP($A18,#REF!,15,FALSE))=TRUE,"Invalid ID#",VLOOKUP($A18,#REF!,15,FALSE))</f>
        <v>#REF!</v>
      </c>
      <c r="N18" s="490" t="e">
        <f>IF(ISNA(VLOOKUP($A18,#REF!,16,FALSE))=TRUE,"Invalid ID#",VLOOKUP($A18,#REF!,16,FALSE))</f>
        <v>#REF!</v>
      </c>
      <c r="O18" s="491" t="e">
        <f t="shared" si="3"/>
        <v>#REF!</v>
      </c>
      <c r="P18" s="492" t="e">
        <f>IF(ISNA(VLOOKUP($A18,#REF!,17,FALSE))=TRUE,"Invalid ID#",VLOOKUP($A18,#REF!,17,FALSE))</f>
        <v>#REF!</v>
      </c>
      <c r="Q18" s="492" t="e">
        <f>IF(ISNA(VLOOKUP($A18,#REF!,18,FALSE))=TRUE,"Invalid ID#",VLOOKUP($A18,#REF!,18,FALSE))</f>
        <v>#REF!</v>
      </c>
      <c r="R18" s="492" t="e">
        <f>IF(ISNA(VLOOKUP($A18,#REF!,19,FALSE))=TRUE,"Invalid ID#",VLOOKUP($A18,#REF!,19,FALSE))</f>
        <v>#REF!</v>
      </c>
    </row>
    <row r="19" spans="1:18" s="100" customFormat="1" ht="12" customHeight="1" outlineLevel="1">
      <c r="A19" s="481" t="s">
        <v>20</v>
      </c>
      <c r="B19" s="482" t="e">
        <f>IF(ISNA(VLOOKUP($A19,#REF!,9,FALSE))=TRUE,"Invalid ID#",VLOOKUP($A19,#REF!,9,FALSE))</f>
        <v>#REF!</v>
      </c>
      <c r="C19" s="482" t="e">
        <f>IF(ISNA(VLOOKUP($A19,#REF!,10,FALSE))=TRUE,"Invalid ID#",VLOOKUP($A19,#REF!,10,FALSE))</f>
        <v>#REF!</v>
      </c>
      <c r="D19" s="483"/>
      <c r="E19" s="488" t="e">
        <f>IF(ISNA(VLOOKUP($A19,#REF!,7,FALSE))=TRUE,"Invalid ID#",VLOOKUP($A19,#REF!,7,FALSE))</f>
        <v>#REF!</v>
      </c>
      <c r="F19" s="488" t="e">
        <f>IF(ISNA(VLOOKUP($A19,#REF!,8,FALSE))=TRUE,"Invalid ID#",VLOOKUP($A19,#REF!,8,FALSE))</f>
        <v>#REF!</v>
      </c>
      <c r="G19" s="521" t="e">
        <f>IF(ISNA(VLOOKUP($A19,#REF!,12,FALSE))=TRUE,"Invalid ID#",VLOOKUP($A19,#REF!,12,FALSE))</f>
        <v>#REF!</v>
      </c>
      <c r="H19" s="485">
        <v>0</v>
      </c>
      <c r="I19" s="486" t="e">
        <f>IF(ISTEXT((VLOOKUP(A19,#REF!,13,FALSE))),(VLOOKUP(A19,#REF!,13,FALSE)),IF(ISNUMBER(VLOOKUP(A19,#REF!,13,FALSE))*ExchangeRate,VLOOKUP(A19,#REF!,13,FALSE))*ExchangeRate)</f>
        <v>#REF!</v>
      </c>
      <c r="J19" s="487" t="e">
        <f t="shared" si="2"/>
        <v>#REF!</v>
      </c>
      <c r="K19" s="485"/>
      <c r="L19" s="489" t="e">
        <f>IF(ISNA(VLOOKUP($A19,#REF!,14,FALSE))=TRUE,"Invalid ID#",VLOOKUP($A19,#REF!,14,FALSE))</f>
        <v>#REF!</v>
      </c>
      <c r="M19" s="516" t="e">
        <f>IF(ISNA(VLOOKUP($A19,#REF!,15,FALSE))=TRUE,"Invalid ID#",VLOOKUP($A19,#REF!,15,FALSE))</f>
        <v>#REF!</v>
      </c>
      <c r="N19" s="490" t="e">
        <f>IF(ISNA(VLOOKUP($A19,#REF!,16,FALSE))=TRUE,"Invalid ID#",VLOOKUP($A19,#REF!,16,FALSE))</f>
        <v>#REF!</v>
      </c>
      <c r="O19" s="491" t="e">
        <f t="shared" si="3"/>
        <v>#REF!</v>
      </c>
      <c r="P19" s="492" t="e">
        <f>IF(ISNA(VLOOKUP($A19,#REF!,17,FALSE))=TRUE,"Invalid ID#",VLOOKUP($A19,#REF!,17,FALSE))</f>
        <v>#REF!</v>
      </c>
      <c r="Q19" s="492" t="e">
        <f>IF(ISNA(VLOOKUP($A19,#REF!,18,FALSE))=TRUE,"Invalid ID#",VLOOKUP($A19,#REF!,18,FALSE))</f>
        <v>#REF!</v>
      </c>
      <c r="R19" s="492" t="e">
        <f>IF(ISNA(VLOOKUP($A19,#REF!,19,FALSE))=TRUE,"Invalid ID#",VLOOKUP($A19,#REF!,19,FALSE))</f>
        <v>#REF!</v>
      </c>
    </row>
    <row r="20" spans="1:18" s="100" customFormat="1" ht="12" customHeight="1" outlineLevel="1">
      <c r="A20" s="481" t="s">
        <v>20</v>
      </c>
      <c r="B20" s="482" t="e">
        <f>IF(ISNA(VLOOKUP($A20,#REF!,9,FALSE))=TRUE,"Invalid ID#",VLOOKUP($A20,#REF!,9,FALSE))</f>
        <v>#REF!</v>
      </c>
      <c r="C20" s="482" t="e">
        <f>IF(ISNA(VLOOKUP($A20,#REF!,10,FALSE))=TRUE,"Invalid ID#",VLOOKUP($A20,#REF!,10,FALSE))</f>
        <v>#REF!</v>
      </c>
      <c r="D20" s="483"/>
      <c r="E20" s="488" t="e">
        <f>IF(ISNA(VLOOKUP($A20,#REF!,7,FALSE))=TRUE,"Invalid ID#",VLOOKUP($A20,#REF!,7,FALSE))</f>
        <v>#REF!</v>
      </c>
      <c r="F20" s="488" t="e">
        <f>IF(ISNA(VLOOKUP($A20,#REF!,8,FALSE))=TRUE,"Invalid ID#",VLOOKUP($A20,#REF!,8,FALSE))</f>
        <v>#REF!</v>
      </c>
      <c r="G20" s="521" t="e">
        <f>IF(ISNA(VLOOKUP($A20,#REF!,12,FALSE))=TRUE,"Invalid ID#",VLOOKUP($A20,#REF!,12,FALSE))</f>
        <v>#REF!</v>
      </c>
      <c r="H20" s="485">
        <v>0</v>
      </c>
      <c r="I20" s="486" t="e">
        <f>IF(ISTEXT((VLOOKUP(A20,#REF!,13,FALSE))),(VLOOKUP(A20,#REF!,13,FALSE)),IF(ISNUMBER(VLOOKUP(A20,#REF!,13,FALSE))*ExchangeRate,VLOOKUP(A20,#REF!,13,FALSE))*ExchangeRate)</f>
        <v>#REF!</v>
      </c>
      <c r="J20" s="487" t="e">
        <f t="shared" si="2"/>
        <v>#REF!</v>
      </c>
      <c r="K20" s="485"/>
      <c r="L20" s="489" t="e">
        <f>IF(ISNA(VLOOKUP($A20,#REF!,14,FALSE))=TRUE,"Invalid ID#",VLOOKUP($A20,#REF!,14,FALSE))</f>
        <v>#REF!</v>
      </c>
      <c r="M20" s="516" t="e">
        <f>IF(ISNA(VLOOKUP($A20,#REF!,15,FALSE))=TRUE,"Invalid ID#",VLOOKUP($A20,#REF!,15,FALSE))</f>
        <v>#REF!</v>
      </c>
      <c r="N20" s="490" t="e">
        <f>IF(ISNA(VLOOKUP($A20,#REF!,16,FALSE))=TRUE,"Invalid ID#",VLOOKUP($A20,#REF!,16,FALSE))</f>
        <v>#REF!</v>
      </c>
      <c r="O20" s="491" t="e">
        <f t="shared" si="3"/>
        <v>#REF!</v>
      </c>
      <c r="P20" s="492" t="e">
        <f>IF(ISNA(VLOOKUP($A20,#REF!,17,FALSE))=TRUE,"Invalid ID#",VLOOKUP($A20,#REF!,17,FALSE))</f>
        <v>#REF!</v>
      </c>
      <c r="Q20" s="492" t="e">
        <f>IF(ISNA(VLOOKUP($A20,#REF!,18,FALSE))=TRUE,"Invalid ID#",VLOOKUP($A20,#REF!,18,FALSE))</f>
        <v>#REF!</v>
      </c>
      <c r="R20" s="492" t="e">
        <f>IF(ISNA(VLOOKUP($A20,#REF!,19,FALSE))=TRUE,"Invalid ID#",VLOOKUP($A20,#REF!,19,FALSE))</f>
        <v>#REF!</v>
      </c>
    </row>
    <row r="21" spans="1:18" s="100" customFormat="1" ht="12" customHeight="1" outlineLevel="1">
      <c r="A21" s="481" t="s">
        <v>20</v>
      </c>
      <c r="B21" s="482" t="e">
        <f>IF(ISNA(VLOOKUP($A21,#REF!,9,FALSE))=TRUE,"Invalid ID#",VLOOKUP($A21,#REF!,9,FALSE))</f>
        <v>#REF!</v>
      </c>
      <c r="C21" s="482" t="e">
        <f>IF(ISNA(VLOOKUP($A21,#REF!,10,FALSE))=TRUE,"Invalid ID#",VLOOKUP($A21,#REF!,10,FALSE))</f>
        <v>#REF!</v>
      </c>
      <c r="D21" s="483"/>
      <c r="E21" s="488" t="e">
        <f>IF(ISNA(VLOOKUP($A21,#REF!,7,FALSE))=TRUE,"Invalid ID#",VLOOKUP($A21,#REF!,7,FALSE))</f>
        <v>#REF!</v>
      </c>
      <c r="F21" s="488" t="e">
        <f>IF(ISNA(VLOOKUP($A21,#REF!,8,FALSE))=TRUE,"Invalid ID#",VLOOKUP($A21,#REF!,8,FALSE))</f>
        <v>#REF!</v>
      </c>
      <c r="G21" s="521" t="e">
        <f>IF(ISNA(VLOOKUP($A21,#REF!,12,FALSE))=TRUE,"Invalid ID#",VLOOKUP($A21,#REF!,12,FALSE))</f>
        <v>#REF!</v>
      </c>
      <c r="H21" s="485">
        <v>0</v>
      </c>
      <c r="I21" s="486" t="e">
        <f>IF(ISTEXT((VLOOKUP(A21,#REF!,13,FALSE))),(VLOOKUP(A21,#REF!,13,FALSE)),IF(ISNUMBER(VLOOKUP(A21,#REF!,13,FALSE))*ExchangeRate,VLOOKUP(A21,#REF!,13,FALSE))*ExchangeRate)</f>
        <v>#REF!</v>
      </c>
      <c r="J21" s="487" t="e">
        <f t="shared" si="0"/>
        <v>#REF!</v>
      </c>
      <c r="K21" s="485"/>
      <c r="L21" s="489" t="e">
        <f>IF(ISNA(VLOOKUP($A21,#REF!,14,FALSE))=TRUE,"Invalid ID#",VLOOKUP($A21,#REF!,14,FALSE))</f>
        <v>#REF!</v>
      </c>
      <c r="M21" s="516" t="e">
        <f>IF(ISNA(VLOOKUP($A21,#REF!,15,FALSE))=TRUE,"Invalid ID#",VLOOKUP($A21,#REF!,15,FALSE))</f>
        <v>#REF!</v>
      </c>
      <c r="N21" s="490" t="e">
        <f>IF(ISNA(VLOOKUP($A21,#REF!,16,FALSE))=TRUE,"Invalid ID#",VLOOKUP($A21,#REF!,16,FALSE))</f>
        <v>#REF!</v>
      </c>
      <c r="O21" s="491" t="e">
        <f t="shared" si="1"/>
        <v>#REF!</v>
      </c>
      <c r="P21" s="492" t="e">
        <f>IF(ISNA(VLOOKUP($A21,#REF!,17,FALSE))=TRUE,"Invalid ID#",VLOOKUP($A21,#REF!,17,FALSE))</f>
        <v>#REF!</v>
      </c>
      <c r="Q21" s="492" t="e">
        <f>IF(ISNA(VLOOKUP($A21,#REF!,18,FALSE))=TRUE,"Invalid ID#",VLOOKUP($A21,#REF!,18,FALSE))</f>
        <v>#REF!</v>
      </c>
      <c r="R21" s="492" t="e">
        <f>IF(ISNA(VLOOKUP($A21,#REF!,19,FALSE))=TRUE,"Invalid ID#",VLOOKUP($A21,#REF!,19,FALSE))</f>
        <v>#REF!</v>
      </c>
    </row>
    <row r="22" spans="1:18" s="100" customFormat="1" ht="12" customHeight="1" outlineLevel="1">
      <c r="A22" s="481" t="s">
        <v>20</v>
      </c>
      <c r="B22" s="482" t="e">
        <f>IF(ISNA(VLOOKUP($A22,#REF!,9,FALSE))=TRUE,"Invalid ID#",VLOOKUP($A22,#REF!,9,FALSE))</f>
        <v>#REF!</v>
      </c>
      <c r="C22" s="482" t="e">
        <f>IF(ISNA(VLOOKUP($A22,#REF!,10,FALSE))=TRUE,"Invalid ID#",VLOOKUP($A22,#REF!,10,FALSE))</f>
        <v>#REF!</v>
      </c>
      <c r="D22" s="483"/>
      <c r="E22" s="488" t="e">
        <f>IF(ISNA(VLOOKUP($A22,#REF!,7,FALSE))=TRUE,"Invalid ID#",VLOOKUP($A22,#REF!,7,FALSE))</f>
        <v>#REF!</v>
      </c>
      <c r="F22" s="488" t="e">
        <f>IF(ISNA(VLOOKUP($A22,#REF!,8,FALSE))=TRUE,"Invalid ID#",VLOOKUP($A22,#REF!,8,FALSE))</f>
        <v>#REF!</v>
      </c>
      <c r="G22" s="521" t="e">
        <f>IF(ISNA(VLOOKUP($A22,#REF!,12,FALSE))=TRUE,"Invalid ID#",VLOOKUP($A22,#REF!,12,FALSE))</f>
        <v>#REF!</v>
      </c>
      <c r="H22" s="485">
        <v>0</v>
      </c>
      <c r="I22" s="486" t="e">
        <f>IF(ISTEXT((VLOOKUP(A22,#REF!,13,FALSE))),(VLOOKUP(A22,#REF!,13,FALSE)),IF(ISNUMBER(VLOOKUP(A22,#REF!,13,FALSE))*ExchangeRate,VLOOKUP(A22,#REF!,13,FALSE))*ExchangeRate)</f>
        <v>#REF!</v>
      </c>
      <c r="J22" s="487" t="e">
        <f t="shared" ref="J22" si="4">IF(ISTEXT(I22),I22,H22*I22)</f>
        <v>#REF!</v>
      </c>
      <c r="K22" s="485"/>
      <c r="L22" s="489" t="e">
        <f>IF(ISNA(VLOOKUP($A22,#REF!,14,FALSE))=TRUE,"Invalid ID#",VLOOKUP($A22,#REF!,14,FALSE))</f>
        <v>#REF!</v>
      </c>
      <c r="M22" s="516" t="e">
        <f>IF(ISNA(VLOOKUP($A22,#REF!,15,FALSE))=TRUE,"Invalid ID#",VLOOKUP($A22,#REF!,15,FALSE))</f>
        <v>#REF!</v>
      </c>
      <c r="N22" s="490" t="e">
        <f>IF(ISNA(VLOOKUP($A22,#REF!,16,FALSE))=TRUE,"Invalid ID#",VLOOKUP($A22,#REF!,16,FALSE))</f>
        <v>#REF!</v>
      </c>
      <c r="O22" s="491" t="e">
        <f t="shared" si="1"/>
        <v>#REF!</v>
      </c>
      <c r="P22" s="492" t="e">
        <f>IF(ISNA(VLOOKUP($A22,#REF!,17,FALSE))=TRUE,"Invalid ID#",VLOOKUP($A22,#REF!,17,FALSE))</f>
        <v>#REF!</v>
      </c>
      <c r="Q22" s="492" t="e">
        <f>IF(ISNA(VLOOKUP($A22,#REF!,18,FALSE))=TRUE,"Invalid ID#",VLOOKUP($A22,#REF!,18,FALSE))</f>
        <v>#REF!</v>
      </c>
      <c r="R22" s="492" t="e">
        <f>IF(ISNA(VLOOKUP($A22,#REF!,19,FALSE))=TRUE,"Invalid ID#",VLOOKUP($A22,#REF!,19,FALSE))</f>
        <v>#REF!</v>
      </c>
    </row>
    <row r="23" spans="1:18" s="100" customFormat="1" ht="12" customHeight="1" outlineLevel="1">
      <c r="A23" s="481" t="s">
        <v>20</v>
      </c>
      <c r="B23" s="482" t="e">
        <f>IF(ISNA(VLOOKUP($A23,#REF!,9,FALSE))=TRUE,"Invalid ID#",VLOOKUP($A23,#REF!,9,FALSE))</f>
        <v>#REF!</v>
      </c>
      <c r="C23" s="482" t="e">
        <f>IF(ISNA(VLOOKUP($A23,#REF!,10,FALSE))=TRUE,"Invalid ID#",VLOOKUP($A23,#REF!,10,FALSE))</f>
        <v>#REF!</v>
      </c>
      <c r="D23" s="483"/>
      <c r="E23" s="488" t="e">
        <f>IF(ISNA(VLOOKUP($A23,#REF!,7,FALSE))=TRUE,"Invalid ID#",VLOOKUP($A23,#REF!,7,FALSE))</f>
        <v>#REF!</v>
      </c>
      <c r="F23" s="488" t="e">
        <f>IF(ISNA(VLOOKUP($A23,#REF!,8,FALSE))=TRUE,"Invalid ID#",VLOOKUP($A23,#REF!,8,FALSE))</f>
        <v>#REF!</v>
      </c>
      <c r="G23" s="521" t="e">
        <f>IF(ISNA(VLOOKUP($A23,#REF!,12,FALSE))=TRUE,"Invalid ID#",VLOOKUP($A23,#REF!,12,FALSE))</f>
        <v>#REF!</v>
      </c>
      <c r="H23" s="485">
        <v>0</v>
      </c>
      <c r="I23" s="486" t="e">
        <f>IF(ISTEXT((VLOOKUP(A23,#REF!,13,FALSE))),(VLOOKUP(A23,#REF!,13,FALSE)),IF(ISNUMBER(VLOOKUP(A23,#REF!,13,FALSE))*ExchangeRate,VLOOKUP(A23,#REF!,13,FALSE))*ExchangeRate)</f>
        <v>#REF!</v>
      </c>
      <c r="J23" s="487" t="e">
        <f t="shared" ref="J23:J24" si="5">IF(ISTEXT(I23),I23,H23*I23)</f>
        <v>#REF!</v>
      </c>
      <c r="K23" s="485"/>
      <c r="L23" s="489" t="e">
        <f>IF(ISNA(VLOOKUP($A23,#REF!,14,FALSE))=TRUE,"Invalid ID#",VLOOKUP($A23,#REF!,14,FALSE))</f>
        <v>#REF!</v>
      </c>
      <c r="M23" s="516" t="e">
        <f>IF(ISNA(VLOOKUP($A23,#REF!,15,FALSE))=TRUE,"Invalid ID#",VLOOKUP($A23,#REF!,15,FALSE))</f>
        <v>#REF!</v>
      </c>
      <c r="N23" s="490" t="e">
        <f>IF(ISNA(VLOOKUP($A23,#REF!,16,FALSE))=TRUE,"Invalid ID#",VLOOKUP($A23,#REF!,16,FALSE))</f>
        <v>#REF!</v>
      </c>
      <c r="O23" s="491" t="e">
        <f t="shared" si="1"/>
        <v>#REF!</v>
      </c>
      <c r="P23" s="492" t="e">
        <f>IF(ISNA(VLOOKUP($A23,#REF!,17,FALSE))=TRUE,"Invalid ID#",VLOOKUP($A23,#REF!,17,FALSE))</f>
        <v>#REF!</v>
      </c>
      <c r="Q23" s="492" t="e">
        <f>IF(ISNA(VLOOKUP($A23,#REF!,18,FALSE))=TRUE,"Invalid ID#",VLOOKUP($A23,#REF!,18,FALSE))</f>
        <v>#REF!</v>
      </c>
      <c r="R23" s="492" t="e">
        <f>IF(ISNA(VLOOKUP($A23,#REF!,19,FALSE))=TRUE,"Invalid ID#",VLOOKUP($A23,#REF!,19,FALSE))</f>
        <v>#REF!</v>
      </c>
    </row>
    <row r="24" spans="1:18" s="100" customFormat="1" ht="12" customHeight="1" outlineLevel="1" thickBot="1">
      <c r="A24" s="481" t="s">
        <v>20</v>
      </c>
      <c r="B24" s="482" t="e">
        <f>IF(ISNA(VLOOKUP($A24,#REF!,9,FALSE))=TRUE,"Invalid ID#",VLOOKUP($A24,#REF!,9,FALSE))</f>
        <v>#REF!</v>
      </c>
      <c r="C24" s="482" t="e">
        <f>IF(ISNA(VLOOKUP($A24,#REF!,10,FALSE))=TRUE,"Invalid ID#",VLOOKUP($A24,#REF!,10,FALSE))</f>
        <v>#REF!</v>
      </c>
      <c r="D24" s="483"/>
      <c r="E24" s="488" t="e">
        <f>IF(ISNA(VLOOKUP($A24,#REF!,7,FALSE))=TRUE,"Invalid ID#",VLOOKUP($A24,#REF!,7,FALSE))</f>
        <v>#REF!</v>
      </c>
      <c r="F24" s="488" t="e">
        <f>IF(ISNA(VLOOKUP($A24,#REF!,8,FALSE))=TRUE,"Invalid ID#",VLOOKUP($A24,#REF!,8,FALSE))</f>
        <v>#REF!</v>
      </c>
      <c r="G24" s="521" t="e">
        <f>IF(ISNA(VLOOKUP($A24,#REF!,12,FALSE))=TRUE,"Invalid ID#",VLOOKUP($A24,#REF!,12,FALSE))</f>
        <v>#REF!</v>
      </c>
      <c r="H24" s="485">
        <v>0</v>
      </c>
      <c r="I24" s="486" t="e">
        <f>IF(ISTEXT((VLOOKUP(A24,#REF!,13,FALSE))),(VLOOKUP(A24,#REF!,13,FALSE)),IF(ISNUMBER(VLOOKUP(A24,#REF!,13,FALSE))*ExchangeRate,VLOOKUP(A24,#REF!,13,FALSE))*ExchangeRate)</f>
        <v>#REF!</v>
      </c>
      <c r="J24" s="487" t="e">
        <f t="shared" si="5"/>
        <v>#REF!</v>
      </c>
      <c r="K24" s="485"/>
      <c r="L24" s="489" t="e">
        <f>IF(ISNA(VLOOKUP($A24,#REF!,14,FALSE))=TRUE,"Invalid ID#",VLOOKUP($A24,#REF!,14,FALSE))</f>
        <v>#REF!</v>
      </c>
      <c r="M24" s="516" t="e">
        <f>IF(ISNA(VLOOKUP($A24,#REF!,15,FALSE))=TRUE,"Invalid ID#",VLOOKUP($A24,#REF!,15,FALSE))</f>
        <v>#REF!</v>
      </c>
      <c r="N24" s="490" t="e">
        <f>IF(ISNA(VLOOKUP($A24,#REF!,16,FALSE))=TRUE,"Invalid ID#",VLOOKUP($A24,#REF!,16,FALSE))</f>
        <v>#REF!</v>
      </c>
      <c r="O24" s="491" t="e">
        <f t="shared" si="1"/>
        <v>#REF!</v>
      </c>
      <c r="P24" s="492" t="e">
        <f>IF(ISNA(VLOOKUP($A24,#REF!,17,FALSE))=TRUE,"Invalid ID#",VLOOKUP($A24,#REF!,17,FALSE))</f>
        <v>#REF!</v>
      </c>
      <c r="Q24" s="492" t="e">
        <f>IF(ISNA(VLOOKUP($A24,#REF!,18,FALSE))=TRUE,"Invalid ID#",VLOOKUP($A24,#REF!,18,FALSE))</f>
        <v>#REF!</v>
      </c>
      <c r="R24" s="492" t="e">
        <f>IF(ISNA(VLOOKUP($A24,#REF!,19,FALSE))=TRUE,"Invalid ID#",VLOOKUP($A24,#REF!,19,FALSE))</f>
        <v>#REF!</v>
      </c>
    </row>
    <row r="25" spans="1:18" s="100" customFormat="1" ht="13.15" customHeight="1" outlineLevel="1" thickTop="1">
      <c r="A25" s="98"/>
      <c r="B25" s="97"/>
      <c r="C25" s="98"/>
      <c r="D25" s="442"/>
      <c r="E25" s="24"/>
      <c r="F25" s="325"/>
      <c r="G25" s="104"/>
      <c r="H25" s="252"/>
      <c r="I25" s="25"/>
      <c r="J25" s="495"/>
      <c r="K25" s="496" t="e">
        <f>SUM(J10:J25)</f>
        <v>#REF!</v>
      </c>
      <c r="L25" s="517"/>
      <c r="M25" s="517"/>
      <c r="N25" s="531"/>
      <c r="O25" s="532"/>
      <c r="P25" s="29"/>
      <c r="Q25" s="29"/>
      <c r="R25" s="29"/>
    </row>
    <row r="26" spans="1:18" s="104" customFormat="1" ht="13.15" customHeight="1" outlineLevel="1">
      <c r="A26" s="102"/>
      <c r="B26" s="101"/>
      <c r="C26" s="102"/>
      <c r="D26" s="442"/>
      <c r="E26" s="103"/>
      <c r="F26" s="103"/>
      <c r="G26" s="522"/>
      <c r="H26" s="546" t="s">
        <v>145</v>
      </c>
      <c r="I26" s="250"/>
      <c r="J26" s="26"/>
      <c r="L26" s="518"/>
      <c r="M26" s="518"/>
      <c r="N26" s="246"/>
      <c r="O26" s="105"/>
      <c r="P26" s="247"/>
      <c r="Q26" s="247"/>
      <c r="R26" s="247"/>
    </row>
    <row r="27" spans="1:18" s="114" customFormat="1" ht="13.15" customHeight="1" outlineLevel="1">
      <c r="A27" s="544" t="s">
        <v>146</v>
      </c>
      <c r="B27" s="107"/>
      <c r="C27" s="108"/>
      <c r="D27" s="92" t="s">
        <v>144</v>
      </c>
      <c r="E27" s="109"/>
      <c r="F27" s="109"/>
      <c r="G27" s="523"/>
      <c r="H27" s="545">
        <f>COUNTIF(H28:H34,"&lt;&gt;0")</f>
        <v>0</v>
      </c>
      <c r="I27" s="112"/>
      <c r="J27" s="112"/>
      <c r="K27" s="112"/>
      <c r="L27" s="519"/>
      <c r="M27" s="519"/>
      <c r="N27" s="248"/>
      <c r="O27" s="113"/>
      <c r="P27" s="249"/>
      <c r="Q27" s="249"/>
      <c r="R27" s="249"/>
    </row>
    <row r="28" spans="1:18" s="100" customFormat="1" ht="12" customHeight="1" outlineLevel="1">
      <c r="A28" s="481" t="s">
        <v>20</v>
      </c>
      <c r="B28" s="482" t="e">
        <f>IF(ISNA(VLOOKUP($A28,#REF!,9,FALSE))=TRUE,"Invalid ID#",VLOOKUP($A28,#REF!,9,FALSE))</f>
        <v>#REF!</v>
      </c>
      <c r="C28" s="482" t="e">
        <f>IF(ISNA(VLOOKUP($A28,#REF!,10,FALSE))=TRUE,"Invalid ID#",VLOOKUP($A28,#REF!,10,FALSE))</f>
        <v>#REF!</v>
      </c>
      <c r="D28" s="483"/>
      <c r="E28" s="488" t="e">
        <f>IF(ISNA(VLOOKUP($A28,#REF!,7,FALSE))=TRUE,"Invalid ID#",VLOOKUP($A28,#REF!,7,FALSE))</f>
        <v>#REF!</v>
      </c>
      <c r="F28" s="488" t="e">
        <f>IF(ISNA(VLOOKUP($A28,#REF!,8,FALSE))=TRUE,"Invalid ID#",VLOOKUP($A28,#REF!,8,FALSE))</f>
        <v>#REF!</v>
      </c>
      <c r="G28" s="521" t="e">
        <f>IF(ISNA(VLOOKUP($A28,#REF!,12,FALSE))=TRUE,"Invalid ID#",VLOOKUP($A28,#REF!,12,FALSE))</f>
        <v>#REF!</v>
      </c>
      <c r="H28" s="485">
        <v>0</v>
      </c>
      <c r="I28" s="486" t="e">
        <f>IF(ISTEXT((VLOOKUP(A28,#REF!,13,FALSE))),(VLOOKUP(A28,#REF!,13,FALSE)),IF(ISNUMBER(VLOOKUP(A28,#REF!,13,FALSE))*ExchangeRate,VLOOKUP(A28,#REF!,13,FALSE))*ExchangeRate)</f>
        <v>#REF!</v>
      </c>
      <c r="J28" s="487" t="e">
        <f t="shared" ref="J28:J34" si="6">IF(ISTEXT(I28),I28,H28*I28)</f>
        <v>#REF!</v>
      </c>
      <c r="K28" s="485"/>
      <c r="L28" s="489" t="e">
        <f>IF(ISNA(VLOOKUP($A28,#REF!,14,FALSE))=TRUE,"Invalid ID#",VLOOKUP($A28,#REF!,14,FALSE))</f>
        <v>#REF!</v>
      </c>
      <c r="M28" s="516" t="e">
        <f>IF(ISNA(VLOOKUP($A28,#REF!,15,FALSE))=TRUE,"Invalid ID#",VLOOKUP($A28,#REF!,15,FALSE))</f>
        <v>#REF!</v>
      </c>
      <c r="N28" s="490" t="e">
        <f>IF(ISNA(VLOOKUP($A28,#REF!,16,FALSE))=TRUE,"Invalid ID#",VLOOKUP($A28,#REF!,16,FALSE))</f>
        <v>#REF!</v>
      </c>
      <c r="O28" s="491" t="e">
        <f t="shared" ref="O28:O34" si="7">ROUNDUP((H28*N28),0)</f>
        <v>#REF!</v>
      </c>
      <c r="P28" s="492" t="e">
        <f>IF(ISNA(VLOOKUP($A28,#REF!,17,FALSE))=TRUE,"Invalid ID#",VLOOKUP($A28,#REF!,17,FALSE))</f>
        <v>#REF!</v>
      </c>
      <c r="Q28" s="492" t="e">
        <f>IF(ISNA(VLOOKUP($A28,#REF!,18,FALSE))=TRUE,"Invalid ID#",VLOOKUP($A28,#REF!,18,FALSE))</f>
        <v>#REF!</v>
      </c>
      <c r="R28" s="492" t="e">
        <f>IF(ISNA(VLOOKUP($A28,#REF!,19,FALSE))=TRUE,"Invalid ID#",VLOOKUP($A28,#REF!,19,FALSE))</f>
        <v>#REF!</v>
      </c>
    </row>
    <row r="29" spans="1:18" s="100" customFormat="1" ht="12" customHeight="1" outlineLevel="1">
      <c r="A29" s="481" t="s">
        <v>20</v>
      </c>
      <c r="B29" s="482" t="e">
        <f>IF(ISNA(VLOOKUP($A29,#REF!,9,FALSE))=TRUE,"Invalid ID#",VLOOKUP($A29,#REF!,9,FALSE))</f>
        <v>#REF!</v>
      </c>
      <c r="C29" s="482" t="e">
        <f>IF(ISNA(VLOOKUP($A29,#REF!,10,FALSE))=TRUE,"Invalid ID#",VLOOKUP($A29,#REF!,10,FALSE))</f>
        <v>#REF!</v>
      </c>
      <c r="D29" s="483"/>
      <c r="E29" s="488" t="e">
        <f>IF(ISNA(VLOOKUP($A29,#REF!,7,FALSE))=TRUE,"Invalid ID#",VLOOKUP($A29,#REF!,7,FALSE))</f>
        <v>#REF!</v>
      </c>
      <c r="F29" s="488" t="e">
        <f>IF(ISNA(VLOOKUP($A29,#REF!,8,FALSE))=TRUE,"Invalid ID#",VLOOKUP($A29,#REF!,8,FALSE))</f>
        <v>#REF!</v>
      </c>
      <c r="G29" s="521" t="e">
        <f>IF(ISNA(VLOOKUP($A29,#REF!,12,FALSE))=TRUE,"Invalid ID#",VLOOKUP($A29,#REF!,12,FALSE))</f>
        <v>#REF!</v>
      </c>
      <c r="H29" s="485">
        <v>0</v>
      </c>
      <c r="I29" s="486" t="e">
        <f>IF(ISTEXT((VLOOKUP(A29,#REF!,13,FALSE))),(VLOOKUP(A29,#REF!,13,FALSE)),IF(ISNUMBER(VLOOKUP(A29,#REF!,13,FALSE))*ExchangeRate,VLOOKUP(A29,#REF!,13,FALSE))*ExchangeRate)</f>
        <v>#REF!</v>
      </c>
      <c r="J29" s="487" t="e">
        <f t="shared" si="6"/>
        <v>#REF!</v>
      </c>
      <c r="K29" s="485"/>
      <c r="L29" s="489" t="e">
        <f>IF(ISNA(VLOOKUP($A29,#REF!,14,FALSE))=TRUE,"Invalid ID#",VLOOKUP($A29,#REF!,14,FALSE))</f>
        <v>#REF!</v>
      </c>
      <c r="M29" s="516" t="e">
        <f>IF(ISNA(VLOOKUP($A29,#REF!,15,FALSE))=TRUE,"Invalid ID#",VLOOKUP($A29,#REF!,15,FALSE))</f>
        <v>#REF!</v>
      </c>
      <c r="N29" s="490" t="e">
        <f>IF(ISNA(VLOOKUP($A29,#REF!,16,FALSE))=TRUE,"Invalid ID#",VLOOKUP($A29,#REF!,16,FALSE))</f>
        <v>#REF!</v>
      </c>
      <c r="O29" s="491" t="e">
        <f t="shared" si="7"/>
        <v>#REF!</v>
      </c>
      <c r="P29" s="492" t="e">
        <f>IF(ISNA(VLOOKUP($A29,#REF!,17,FALSE))=TRUE,"Invalid ID#",VLOOKUP($A29,#REF!,17,FALSE))</f>
        <v>#REF!</v>
      </c>
      <c r="Q29" s="492" t="e">
        <f>IF(ISNA(VLOOKUP($A29,#REF!,18,FALSE))=TRUE,"Invalid ID#",VLOOKUP($A29,#REF!,18,FALSE))</f>
        <v>#REF!</v>
      </c>
      <c r="R29" s="492" t="e">
        <f>IF(ISNA(VLOOKUP($A29,#REF!,19,FALSE))=TRUE,"Invalid ID#",VLOOKUP($A29,#REF!,19,FALSE))</f>
        <v>#REF!</v>
      </c>
    </row>
    <row r="30" spans="1:18" s="100" customFormat="1" ht="13.15" customHeight="1" outlineLevel="1">
      <c r="A30" s="481" t="s">
        <v>20</v>
      </c>
      <c r="B30" s="482" t="e">
        <f>IF(ISNA(VLOOKUP($A30,#REF!,9,FALSE))=TRUE,"Invalid ID#",VLOOKUP($A30,#REF!,9,FALSE))</f>
        <v>#REF!</v>
      </c>
      <c r="C30" s="482" t="e">
        <f>IF(ISNA(VLOOKUP($A30,#REF!,10,FALSE))=TRUE,"Invalid ID#",VLOOKUP($A30,#REF!,10,FALSE))</f>
        <v>#REF!</v>
      </c>
      <c r="D30" s="483"/>
      <c r="E30" s="488" t="e">
        <f>IF(ISNA(VLOOKUP($A30,#REF!,7,FALSE))=TRUE,"Invalid ID#",VLOOKUP($A30,#REF!,7,FALSE))</f>
        <v>#REF!</v>
      </c>
      <c r="F30" s="488" t="e">
        <f>IF(ISNA(VLOOKUP($A30,#REF!,8,FALSE))=TRUE,"Invalid ID#",VLOOKUP($A30,#REF!,8,FALSE))</f>
        <v>#REF!</v>
      </c>
      <c r="G30" s="521" t="e">
        <f>IF(ISNA(VLOOKUP($A30,#REF!,12,FALSE))=TRUE,"Invalid ID#",VLOOKUP($A30,#REF!,12,FALSE))</f>
        <v>#REF!</v>
      </c>
      <c r="H30" s="485">
        <v>0</v>
      </c>
      <c r="I30" s="486" t="e">
        <f>IF(ISTEXT((VLOOKUP(A30,#REF!,13,FALSE))),(VLOOKUP(A30,#REF!,13,FALSE)),IF(ISNUMBER(VLOOKUP(A30,#REF!,13,FALSE))*ExchangeRate,VLOOKUP(A30,#REF!,13,FALSE))*ExchangeRate)</f>
        <v>#REF!</v>
      </c>
      <c r="J30" s="487" t="e">
        <f t="shared" si="6"/>
        <v>#REF!</v>
      </c>
      <c r="K30" s="485"/>
      <c r="L30" s="489" t="e">
        <f>IF(ISNA(VLOOKUP($A30,#REF!,14,FALSE))=TRUE,"Invalid ID#",VLOOKUP($A30,#REF!,14,FALSE))</f>
        <v>#REF!</v>
      </c>
      <c r="M30" s="516" t="e">
        <f>IF(ISNA(VLOOKUP($A30,#REF!,15,FALSE))=TRUE,"Invalid ID#",VLOOKUP($A30,#REF!,15,FALSE))</f>
        <v>#REF!</v>
      </c>
      <c r="N30" s="490" t="e">
        <f>IF(ISNA(VLOOKUP($A30,#REF!,16,FALSE))=TRUE,"Invalid ID#",VLOOKUP($A30,#REF!,16,FALSE))</f>
        <v>#REF!</v>
      </c>
      <c r="O30" s="491" t="e">
        <f t="shared" si="7"/>
        <v>#REF!</v>
      </c>
      <c r="P30" s="492" t="e">
        <f>IF(ISNA(VLOOKUP($A30,#REF!,17,FALSE))=TRUE,"Invalid ID#",VLOOKUP($A30,#REF!,17,FALSE))</f>
        <v>#REF!</v>
      </c>
      <c r="Q30" s="492" t="e">
        <f>IF(ISNA(VLOOKUP($A30,#REF!,18,FALSE))=TRUE,"Invalid ID#",VLOOKUP($A30,#REF!,18,FALSE))</f>
        <v>#REF!</v>
      </c>
      <c r="R30" s="492" t="e">
        <f>IF(ISNA(VLOOKUP($A30,#REF!,19,FALSE))=TRUE,"Invalid ID#",VLOOKUP($A30,#REF!,19,FALSE))</f>
        <v>#REF!</v>
      </c>
    </row>
    <row r="31" spans="1:18" s="100" customFormat="1" ht="13.5" outlineLevel="1">
      <c r="A31" s="481" t="s">
        <v>20</v>
      </c>
      <c r="B31" s="482" t="e">
        <f>IF(ISNA(VLOOKUP($A31,#REF!,9,FALSE))=TRUE,"Invalid ID#",VLOOKUP($A31,#REF!,9,FALSE))</f>
        <v>#REF!</v>
      </c>
      <c r="C31" s="482" t="e">
        <f>IF(ISNA(VLOOKUP($A31,#REF!,10,FALSE))=TRUE,"Invalid ID#",VLOOKUP($A31,#REF!,10,FALSE))</f>
        <v>#REF!</v>
      </c>
      <c r="D31" s="483"/>
      <c r="E31" s="488" t="e">
        <f>IF(ISNA(VLOOKUP($A31,#REF!,7,FALSE))=TRUE,"Invalid ID#",VLOOKUP($A31,#REF!,7,FALSE))</f>
        <v>#REF!</v>
      </c>
      <c r="F31" s="488" t="e">
        <f>IF(ISNA(VLOOKUP($A31,#REF!,8,FALSE))=TRUE,"Invalid ID#",VLOOKUP($A31,#REF!,8,FALSE))</f>
        <v>#REF!</v>
      </c>
      <c r="G31" s="521" t="e">
        <f>IF(ISNA(VLOOKUP($A31,#REF!,12,FALSE))=TRUE,"Invalid ID#",VLOOKUP($A31,#REF!,12,FALSE))</f>
        <v>#REF!</v>
      </c>
      <c r="H31" s="485">
        <v>0</v>
      </c>
      <c r="I31" s="486" t="e">
        <f>IF(ISTEXT((VLOOKUP(A31,#REF!,13,FALSE))),(VLOOKUP(A31,#REF!,13,FALSE)),IF(ISNUMBER(VLOOKUP(A31,#REF!,13,FALSE))*ExchangeRate,VLOOKUP(A31,#REF!,13,FALSE))*ExchangeRate)</f>
        <v>#REF!</v>
      </c>
      <c r="J31" s="487" t="e">
        <f t="shared" si="6"/>
        <v>#REF!</v>
      </c>
      <c r="K31" s="485"/>
      <c r="L31" s="489" t="e">
        <f>IF(ISNA(VLOOKUP($A31,#REF!,14,FALSE))=TRUE,"Invalid ID#",VLOOKUP($A31,#REF!,14,FALSE))</f>
        <v>#REF!</v>
      </c>
      <c r="M31" s="516" t="e">
        <f>IF(ISNA(VLOOKUP($A31,#REF!,15,FALSE))=TRUE,"Invalid ID#",VLOOKUP($A31,#REF!,15,FALSE))</f>
        <v>#REF!</v>
      </c>
      <c r="N31" s="490" t="e">
        <f>IF(ISNA(VLOOKUP($A31,#REF!,16,FALSE))=TRUE,"Invalid ID#",VLOOKUP($A31,#REF!,16,FALSE))</f>
        <v>#REF!</v>
      </c>
      <c r="O31" s="491" t="e">
        <f t="shared" si="7"/>
        <v>#REF!</v>
      </c>
      <c r="P31" s="492" t="e">
        <f>IF(ISNA(VLOOKUP($A31,#REF!,17,FALSE))=TRUE,"Invalid ID#",VLOOKUP($A31,#REF!,17,FALSE))</f>
        <v>#REF!</v>
      </c>
      <c r="Q31" s="492" t="e">
        <f>IF(ISNA(VLOOKUP($A31,#REF!,18,FALSE))=TRUE,"Invalid ID#",VLOOKUP($A31,#REF!,18,FALSE))</f>
        <v>#REF!</v>
      </c>
      <c r="R31" s="492" t="e">
        <f>IF(ISNA(VLOOKUP($A31,#REF!,19,FALSE))=TRUE,"Invalid ID#",VLOOKUP($A31,#REF!,19,FALSE))</f>
        <v>#REF!</v>
      </c>
    </row>
    <row r="32" spans="1:18" s="100" customFormat="1" ht="12" customHeight="1" outlineLevel="1">
      <c r="A32" s="481" t="s">
        <v>20</v>
      </c>
      <c r="B32" s="482" t="e">
        <f>IF(ISNA(VLOOKUP($A32,#REF!,9,FALSE))=TRUE,"Invalid ID#",VLOOKUP($A32,#REF!,9,FALSE))</f>
        <v>#REF!</v>
      </c>
      <c r="C32" s="482" t="e">
        <f>IF(ISNA(VLOOKUP($A32,#REF!,10,FALSE))=TRUE,"Invalid ID#",VLOOKUP($A32,#REF!,10,FALSE))</f>
        <v>#REF!</v>
      </c>
      <c r="D32" s="483"/>
      <c r="E32" s="488" t="e">
        <f>IF(ISNA(VLOOKUP($A32,#REF!,7,FALSE))=TRUE,"Invalid ID#",VLOOKUP($A32,#REF!,7,FALSE))</f>
        <v>#REF!</v>
      </c>
      <c r="F32" s="488" t="e">
        <f>IF(ISNA(VLOOKUP($A32,#REF!,8,FALSE))=TRUE,"Invalid ID#",VLOOKUP($A32,#REF!,8,FALSE))</f>
        <v>#REF!</v>
      </c>
      <c r="G32" s="521" t="e">
        <f>IF(ISNA(VLOOKUP($A32,#REF!,12,FALSE))=TRUE,"Invalid ID#",VLOOKUP($A32,#REF!,12,FALSE))</f>
        <v>#REF!</v>
      </c>
      <c r="H32" s="485">
        <v>0</v>
      </c>
      <c r="I32" s="486" t="e">
        <f>IF(ISTEXT((VLOOKUP(A32,#REF!,13,FALSE))),(VLOOKUP(A32,#REF!,13,FALSE)),IF(ISNUMBER(VLOOKUP(A32,#REF!,13,FALSE))*ExchangeRate,VLOOKUP(A32,#REF!,13,FALSE))*ExchangeRate)</f>
        <v>#REF!</v>
      </c>
      <c r="J32" s="487" t="e">
        <f t="shared" si="6"/>
        <v>#REF!</v>
      </c>
      <c r="K32" s="485"/>
      <c r="L32" s="489" t="e">
        <f>IF(ISNA(VLOOKUP($A32,#REF!,14,FALSE))=TRUE,"Invalid ID#",VLOOKUP($A32,#REF!,14,FALSE))</f>
        <v>#REF!</v>
      </c>
      <c r="M32" s="516" t="e">
        <f>IF(ISNA(VLOOKUP($A32,#REF!,15,FALSE))=TRUE,"Invalid ID#",VLOOKUP($A32,#REF!,15,FALSE))</f>
        <v>#REF!</v>
      </c>
      <c r="N32" s="490" t="e">
        <f>IF(ISNA(VLOOKUP($A32,#REF!,16,FALSE))=TRUE,"Invalid ID#",VLOOKUP($A32,#REF!,16,FALSE))</f>
        <v>#REF!</v>
      </c>
      <c r="O32" s="491" t="e">
        <f t="shared" si="7"/>
        <v>#REF!</v>
      </c>
      <c r="P32" s="492" t="e">
        <f>IF(ISNA(VLOOKUP($A32,#REF!,17,FALSE))=TRUE,"Invalid ID#",VLOOKUP($A32,#REF!,17,FALSE))</f>
        <v>#REF!</v>
      </c>
      <c r="Q32" s="492" t="e">
        <f>IF(ISNA(VLOOKUP($A32,#REF!,18,FALSE))=TRUE,"Invalid ID#",VLOOKUP($A32,#REF!,18,FALSE))</f>
        <v>#REF!</v>
      </c>
      <c r="R32" s="492" t="e">
        <f>IF(ISNA(VLOOKUP($A32,#REF!,19,FALSE))=TRUE,"Invalid ID#",VLOOKUP($A32,#REF!,19,FALSE))</f>
        <v>#REF!</v>
      </c>
    </row>
    <row r="33" spans="1:18" s="100" customFormat="1" ht="12" customHeight="1" outlineLevel="1">
      <c r="A33" s="481" t="s">
        <v>20</v>
      </c>
      <c r="B33" s="482" t="e">
        <f>IF(ISNA(VLOOKUP($A33,#REF!,9,FALSE))=TRUE,"Invalid ID#",VLOOKUP($A33,#REF!,9,FALSE))</f>
        <v>#REF!</v>
      </c>
      <c r="C33" s="482" t="e">
        <f>IF(ISNA(VLOOKUP($A33,#REF!,10,FALSE))=TRUE,"Invalid ID#",VLOOKUP($A33,#REF!,10,FALSE))</f>
        <v>#REF!</v>
      </c>
      <c r="D33" s="483"/>
      <c r="E33" s="488" t="e">
        <f>IF(ISNA(VLOOKUP($A33,#REF!,7,FALSE))=TRUE,"Invalid ID#",VLOOKUP($A33,#REF!,7,FALSE))</f>
        <v>#REF!</v>
      </c>
      <c r="F33" s="488" t="e">
        <f>IF(ISNA(VLOOKUP($A33,#REF!,8,FALSE))=TRUE,"Invalid ID#",VLOOKUP($A33,#REF!,8,FALSE))</f>
        <v>#REF!</v>
      </c>
      <c r="G33" s="521" t="e">
        <f>IF(ISNA(VLOOKUP($A33,#REF!,12,FALSE))=TRUE,"Invalid ID#",VLOOKUP($A33,#REF!,12,FALSE))</f>
        <v>#REF!</v>
      </c>
      <c r="H33" s="485">
        <v>0</v>
      </c>
      <c r="I33" s="486" t="e">
        <f>IF(ISTEXT((VLOOKUP(A33,#REF!,13,FALSE))),(VLOOKUP(A33,#REF!,13,FALSE)),IF(ISNUMBER(VLOOKUP(A33,#REF!,13,FALSE))*ExchangeRate,VLOOKUP(A33,#REF!,13,FALSE))*ExchangeRate)</f>
        <v>#REF!</v>
      </c>
      <c r="J33" s="487" t="e">
        <f t="shared" si="6"/>
        <v>#REF!</v>
      </c>
      <c r="K33" s="485"/>
      <c r="L33" s="489" t="e">
        <f>IF(ISNA(VLOOKUP($A33,#REF!,14,FALSE))=TRUE,"Invalid ID#",VLOOKUP($A33,#REF!,14,FALSE))</f>
        <v>#REF!</v>
      </c>
      <c r="M33" s="516" t="e">
        <f>IF(ISNA(VLOOKUP($A33,#REF!,15,FALSE))=TRUE,"Invalid ID#",VLOOKUP($A33,#REF!,15,FALSE))</f>
        <v>#REF!</v>
      </c>
      <c r="N33" s="490" t="e">
        <f>IF(ISNA(VLOOKUP($A33,#REF!,16,FALSE))=TRUE,"Invalid ID#",VLOOKUP($A33,#REF!,16,FALSE))</f>
        <v>#REF!</v>
      </c>
      <c r="O33" s="491" t="e">
        <f t="shared" si="7"/>
        <v>#REF!</v>
      </c>
      <c r="P33" s="492" t="e">
        <f>IF(ISNA(VLOOKUP($A33,#REF!,17,FALSE))=TRUE,"Invalid ID#",VLOOKUP($A33,#REF!,17,FALSE))</f>
        <v>#REF!</v>
      </c>
      <c r="Q33" s="492" t="e">
        <f>IF(ISNA(VLOOKUP($A33,#REF!,18,FALSE))=TRUE,"Invalid ID#",VLOOKUP($A33,#REF!,18,FALSE))</f>
        <v>#REF!</v>
      </c>
      <c r="R33" s="492" t="e">
        <f>IF(ISNA(VLOOKUP($A33,#REF!,19,FALSE))=TRUE,"Invalid ID#",VLOOKUP($A33,#REF!,19,FALSE))</f>
        <v>#REF!</v>
      </c>
    </row>
    <row r="34" spans="1:18" s="100" customFormat="1" ht="12" customHeight="1" outlineLevel="1" thickBot="1">
      <c r="A34" s="481" t="s">
        <v>20</v>
      </c>
      <c r="B34" s="482" t="e">
        <f>IF(ISNA(VLOOKUP($A34,#REF!,9,FALSE))=TRUE,"Invalid ID#",VLOOKUP($A34,#REF!,9,FALSE))</f>
        <v>#REF!</v>
      </c>
      <c r="C34" s="482" t="e">
        <f>IF(ISNA(VLOOKUP($A34,#REF!,10,FALSE))=TRUE,"Invalid ID#",VLOOKUP($A34,#REF!,10,FALSE))</f>
        <v>#REF!</v>
      </c>
      <c r="D34" s="483"/>
      <c r="E34" s="488" t="e">
        <f>IF(ISNA(VLOOKUP($A34,#REF!,7,FALSE))=TRUE,"Invalid ID#",VLOOKUP($A34,#REF!,7,FALSE))</f>
        <v>#REF!</v>
      </c>
      <c r="F34" s="488" t="e">
        <f>IF(ISNA(VLOOKUP($A34,#REF!,8,FALSE))=TRUE,"Invalid ID#",VLOOKUP($A34,#REF!,8,FALSE))</f>
        <v>#REF!</v>
      </c>
      <c r="G34" s="521" t="e">
        <f>IF(ISNA(VLOOKUP($A34,#REF!,12,FALSE))=TRUE,"Invalid ID#",VLOOKUP($A34,#REF!,12,FALSE))</f>
        <v>#REF!</v>
      </c>
      <c r="H34" s="485">
        <v>0</v>
      </c>
      <c r="I34" s="486" t="e">
        <f>IF(ISTEXT((VLOOKUP(A34,#REF!,13,FALSE))),(VLOOKUP(A34,#REF!,13,FALSE)),IF(ISNUMBER(VLOOKUP(A34,#REF!,13,FALSE))*ExchangeRate,VLOOKUP(A34,#REF!,13,FALSE))*ExchangeRate)</f>
        <v>#REF!</v>
      </c>
      <c r="J34" s="487" t="e">
        <f t="shared" si="6"/>
        <v>#REF!</v>
      </c>
      <c r="K34" s="485"/>
      <c r="L34" s="489" t="e">
        <f>IF(ISNA(VLOOKUP($A34,#REF!,14,FALSE))=TRUE,"Invalid ID#",VLOOKUP($A34,#REF!,14,FALSE))</f>
        <v>#REF!</v>
      </c>
      <c r="M34" s="516" t="e">
        <f>IF(ISNA(VLOOKUP($A34,#REF!,15,FALSE))=TRUE,"Invalid ID#",VLOOKUP($A34,#REF!,15,FALSE))</f>
        <v>#REF!</v>
      </c>
      <c r="N34" s="490" t="e">
        <f>IF(ISNA(VLOOKUP($A34,#REF!,16,FALSE))=TRUE,"Invalid ID#",VLOOKUP($A34,#REF!,16,FALSE))</f>
        <v>#REF!</v>
      </c>
      <c r="O34" s="491" t="e">
        <f t="shared" si="7"/>
        <v>#REF!</v>
      </c>
      <c r="P34" s="492" t="e">
        <f>IF(ISNA(VLOOKUP($A34,#REF!,17,FALSE))=TRUE,"Invalid ID#",VLOOKUP($A34,#REF!,17,FALSE))</f>
        <v>#REF!</v>
      </c>
      <c r="Q34" s="492" t="e">
        <f>IF(ISNA(VLOOKUP($A34,#REF!,18,FALSE))=TRUE,"Invalid ID#",VLOOKUP($A34,#REF!,18,FALSE))</f>
        <v>#REF!</v>
      </c>
      <c r="R34" s="492" t="e">
        <f>IF(ISNA(VLOOKUP($A34,#REF!,19,FALSE))=TRUE,"Invalid ID#",VLOOKUP($A34,#REF!,19,FALSE))</f>
        <v>#REF!</v>
      </c>
    </row>
    <row r="35" spans="1:18" s="100" customFormat="1" ht="13.15" customHeight="1" outlineLevel="1" thickTop="1">
      <c r="A35" s="98"/>
      <c r="B35" s="97"/>
      <c r="C35" s="98"/>
      <c r="D35" s="442"/>
      <c r="E35" s="325"/>
      <c r="F35" s="325"/>
      <c r="G35" s="104"/>
      <c r="H35" s="359"/>
      <c r="I35" s="25"/>
      <c r="J35" s="495"/>
      <c r="K35" s="496" t="e">
        <f>SUM(J27:J35)</f>
        <v>#REF!</v>
      </c>
      <c r="L35" s="517"/>
      <c r="M35" s="517"/>
      <c r="N35" s="531"/>
      <c r="O35" s="532"/>
      <c r="P35" s="29"/>
      <c r="Q35" s="29"/>
      <c r="R35" s="29"/>
    </row>
    <row r="36" spans="1:18" s="104" customFormat="1" ht="13.15" customHeight="1" outlineLevel="1">
      <c r="A36" s="102"/>
      <c r="B36" s="101"/>
      <c r="C36" s="102"/>
      <c r="D36" s="442"/>
      <c r="E36" s="103"/>
      <c r="F36" s="103"/>
      <c r="G36" s="522"/>
      <c r="H36" s="546" t="s">
        <v>145</v>
      </c>
      <c r="I36" s="349"/>
      <c r="J36" s="26"/>
      <c r="L36" s="518"/>
      <c r="M36" s="518"/>
      <c r="N36" s="246"/>
      <c r="O36" s="105"/>
      <c r="P36" s="247"/>
      <c r="Q36" s="247"/>
      <c r="R36" s="247"/>
    </row>
    <row r="37" spans="1:18" s="114" customFormat="1" ht="13.15" customHeight="1" outlineLevel="1">
      <c r="A37" s="544" t="s">
        <v>146</v>
      </c>
      <c r="B37" s="107"/>
      <c r="C37" s="108"/>
      <c r="D37" s="92" t="s">
        <v>49</v>
      </c>
      <c r="E37" s="109"/>
      <c r="F37" s="109"/>
      <c r="G37" s="523"/>
      <c r="H37" s="545">
        <f>COUNTIF(H38:H44,"&lt;&gt;0")</f>
        <v>0</v>
      </c>
      <c r="I37" s="112"/>
      <c r="J37" s="112"/>
      <c r="K37" s="112"/>
      <c r="L37" s="519"/>
      <c r="M37" s="519"/>
      <c r="N37" s="248"/>
      <c r="O37" s="113"/>
      <c r="P37" s="249"/>
      <c r="Q37" s="249"/>
      <c r="R37" s="249"/>
    </row>
    <row r="38" spans="1:18" s="100" customFormat="1" ht="12" customHeight="1" outlineLevel="1">
      <c r="A38" s="481" t="s">
        <v>20</v>
      </c>
      <c r="B38" s="482" t="e">
        <f>IF(ISNA(VLOOKUP($A38,#REF!,9,FALSE))=TRUE,"Invalid ID#",VLOOKUP($A38,#REF!,9,FALSE))</f>
        <v>#REF!</v>
      </c>
      <c r="C38" s="482" t="e">
        <f>IF(ISNA(VLOOKUP($A38,#REF!,10,FALSE))=TRUE,"Invalid ID#",VLOOKUP($A38,#REF!,10,FALSE))</f>
        <v>#REF!</v>
      </c>
      <c r="D38" s="483"/>
      <c r="E38" s="488" t="e">
        <f>IF(ISNA(VLOOKUP($A38,#REF!,7,FALSE))=TRUE,"Invalid ID#",VLOOKUP($A38,#REF!,7,FALSE))</f>
        <v>#REF!</v>
      </c>
      <c r="F38" s="488" t="e">
        <f>IF(ISNA(VLOOKUP($A38,#REF!,8,FALSE))=TRUE,"Invalid ID#",VLOOKUP($A38,#REF!,8,FALSE))</f>
        <v>#REF!</v>
      </c>
      <c r="G38" s="521" t="e">
        <f>IF(ISNA(VLOOKUP($A38,#REF!,12,FALSE))=TRUE,"Invalid ID#",VLOOKUP($A38,#REF!,12,FALSE))</f>
        <v>#REF!</v>
      </c>
      <c r="H38" s="485">
        <v>0</v>
      </c>
      <c r="I38" s="486" t="e">
        <f>IF(ISTEXT((VLOOKUP(A38,#REF!,13,FALSE))),(VLOOKUP(A38,#REF!,13,FALSE)),IF(ISNUMBER(VLOOKUP(A38,#REF!,13,FALSE))*ExchangeRate,VLOOKUP(A38,#REF!,13,FALSE))*ExchangeRate)</f>
        <v>#REF!</v>
      </c>
      <c r="J38" s="487" t="e">
        <f t="shared" ref="J38:J44" si="8">IF(ISTEXT(I38),I38,H38*I38)</f>
        <v>#REF!</v>
      </c>
      <c r="K38" s="485"/>
      <c r="L38" s="489" t="e">
        <f>IF(ISNA(VLOOKUP($A38,#REF!,14,FALSE))=TRUE,"Invalid ID#",VLOOKUP($A38,#REF!,14,FALSE))</f>
        <v>#REF!</v>
      </c>
      <c r="M38" s="516" t="e">
        <f>IF(ISNA(VLOOKUP($A38,#REF!,15,FALSE))=TRUE,"Invalid ID#",VLOOKUP($A38,#REF!,15,FALSE))</f>
        <v>#REF!</v>
      </c>
      <c r="N38" s="490" t="e">
        <f>IF(ISNA(VLOOKUP($A38,#REF!,16,FALSE))=TRUE,"Invalid ID#",VLOOKUP($A38,#REF!,16,FALSE))</f>
        <v>#REF!</v>
      </c>
      <c r="O38" s="491" t="e">
        <f t="shared" ref="O38:O44" si="9">ROUNDUP((H38*N38),0)</f>
        <v>#REF!</v>
      </c>
      <c r="P38" s="492" t="e">
        <f>IF(ISNA(VLOOKUP($A38,#REF!,17,FALSE))=TRUE,"Invalid ID#",VLOOKUP($A38,#REF!,17,FALSE))</f>
        <v>#REF!</v>
      </c>
      <c r="Q38" s="492" t="e">
        <f>IF(ISNA(VLOOKUP($A38,#REF!,18,FALSE))=TRUE,"Invalid ID#",VLOOKUP($A38,#REF!,18,FALSE))</f>
        <v>#REF!</v>
      </c>
      <c r="R38" s="492" t="e">
        <f>IF(ISNA(VLOOKUP($A38,#REF!,19,FALSE))=TRUE,"Invalid ID#",VLOOKUP($A38,#REF!,19,FALSE))</f>
        <v>#REF!</v>
      </c>
    </row>
    <row r="39" spans="1:18" s="100" customFormat="1" ht="12" customHeight="1" outlineLevel="1">
      <c r="A39" s="481" t="s">
        <v>20</v>
      </c>
      <c r="B39" s="482" t="e">
        <f>IF(ISNA(VLOOKUP($A39,#REF!,9,FALSE))=TRUE,"Invalid ID#",VLOOKUP($A39,#REF!,9,FALSE))</f>
        <v>#REF!</v>
      </c>
      <c r="C39" s="482" t="e">
        <f>IF(ISNA(VLOOKUP($A39,#REF!,10,FALSE))=TRUE,"Invalid ID#",VLOOKUP($A39,#REF!,10,FALSE))</f>
        <v>#REF!</v>
      </c>
      <c r="D39" s="483"/>
      <c r="E39" s="488" t="e">
        <f>IF(ISNA(VLOOKUP($A39,#REF!,7,FALSE))=TRUE,"Invalid ID#",VLOOKUP($A39,#REF!,7,FALSE))</f>
        <v>#REF!</v>
      </c>
      <c r="F39" s="488" t="e">
        <f>IF(ISNA(VLOOKUP($A39,#REF!,8,FALSE))=TRUE,"Invalid ID#",VLOOKUP($A39,#REF!,8,FALSE))</f>
        <v>#REF!</v>
      </c>
      <c r="G39" s="521" t="e">
        <f>IF(ISNA(VLOOKUP($A39,#REF!,12,FALSE))=TRUE,"Invalid ID#",VLOOKUP($A39,#REF!,12,FALSE))</f>
        <v>#REF!</v>
      </c>
      <c r="H39" s="485">
        <v>0</v>
      </c>
      <c r="I39" s="486" t="e">
        <f>IF(ISTEXT((VLOOKUP(A39,#REF!,13,FALSE))),(VLOOKUP(A39,#REF!,13,FALSE)),IF(ISNUMBER(VLOOKUP(A39,#REF!,13,FALSE))*ExchangeRate,VLOOKUP(A39,#REF!,13,FALSE))*ExchangeRate)</f>
        <v>#REF!</v>
      </c>
      <c r="J39" s="487" t="e">
        <f t="shared" si="8"/>
        <v>#REF!</v>
      </c>
      <c r="K39" s="485"/>
      <c r="L39" s="489" t="e">
        <f>IF(ISNA(VLOOKUP($A39,#REF!,14,FALSE))=TRUE,"Invalid ID#",VLOOKUP($A39,#REF!,14,FALSE))</f>
        <v>#REF!</v>
      </c>
      <c r="M39" s="516" t="e">
        <f>IF(ISNA(VLOOKUP($A39,#REF!,15,FALSE))=TRUE,"Invalid ID#",VLOOKUP($A39,#REF!,15,FALSE))</f>
        <v>#REF!</v>
      </c>
      <c r="N39" s="490" t="e">
        <f>IF(ISNA(VLOOKUP($A39,#REF!,16,FALSE))=TRUE,"Invalid ID#",VLOOKUP($A39,#REF!,16,FALSE))</f>
        <v>#REF!</v>
      </c>
      <c r="O39" s="491" t="e">
        <f t="shared" si="9"/>
        <v>#REF!</v>
      </c>
      <c r="P39" s="492" t="e">
        <f>IF(ISNA(VLOOKUP($A39,#REF!,17,FALSE))=TRUE,"Invalid ID#",VLOOKUP($A39,#REF!,17,FALSE))</f>
        <v>#REF!</v>
      </c>
      <c r="Q39" s="492" t="e">
        <f>IF(ISNA(VLOOKUP($A39,#REF!,18,FALSE))=TRUE,"Invalid ID#",VLOOKUP($A39,#REF!,18,FALSE))</f>
        <v>#REF!</v>
      </c>
      <c r="R39" s="492" t="e">
        <f>IF(ISNA(VLOOKUP($A39,#REF!,19,FALSE))=TRUE,"Invalid ID#",VLOOKUP($A39,#REF!,19,FALSE))</f>
        <v>#REF!</v>
      </c>
    </row>
    <row r="40" spans="1:18" s="100" customFormat="1" ht="12" customHeight="1" outlineLevel="1">
      <c r="A40" s="481" t="s">
        <v>20</v>
      </c>
      <c r="B40" s="482" t="e">
        <f>IF(ISNA(VLOOKUP($A40,#REF!,9,FALSE))=TRUE,"Invalid ID#",VLOOKUP($A40,#REF!,9,FALSE))</f>
        <v>#REF!</v>
      </c>
      <c r="C40" s="482" t="e">
        <f>IF(ISNA(VLOOKUP($A40,#REF!,10,FALSE))=TRUE,"Invalid ID#",VLOOKUP($A40,#REF!,10,FALSE))</f>
        <v>#REF!</v>
      </c>
      <c r="D40" s="483"/>
      <c r="E40" s="488" t="e">
        <f>IF(ISNA(VLOOKUP($A40,#REF!,7,FALSE))=TRUE,"Invalid ID#",VLOOKUP($A40,#REF!,7,FALSE))</f>
        <v>#REF!</v>
      </c>
      <c r="F40" s="488" t="e">
        <f>IF(ISNA(VLOOKUP($A40,#REF!,8,FALSE))=TRUE,"Invalid ID#",VLOOKUP($A40,#REF!,8,FALSE))</f>
        <v>#REF!</v>
      </c>
      <c r="G40" s="521" t="e">
        <f>IF(ISNA(VLOOKUP($A40,#REF!,12,FALSE))=TRUE,"Invalid ID#",VLOOKUP($A40,#REF!,12,FALSE))</f>
        <v>#REF!</v>
      </c>
      <c r="H40" s="485">
        <v>0</v>
      </c>
      <c r="I40" s="486" t="e">
        <f>IF(ISTEXT((VLOOKUP(A40,#REF!,13,FALSE))),(VLOOKUP(A40,#REF!,13,FALSE)),IF(ISNUMBER(VLOOKUP(A40,#REF!,13,FALSE))*ExchangeRate,VLOOKUP(A40,#REF!,13,FALSE))*ExchangeRate)</f>
        <v>#REF!</v>
      </c>
      <c r="J40" s="487" t="e">
        <f t="shared" si="8"/>
        <v>#REF!</v>
      </c>
      <c r="K40" s="485"/>
      <c r="L40" s="489" t="e">
        <f>IF(ISNA(VLOOKUP($A40,#REF!,14,FALSE))=TRUE,"Invalid ID#",VLOOKUP($A40,#REF!,14,FALSE))</f>
        <v>#REF!</v>
      </c>
      <c r="M40" s="516" t="e">
        <f>IF(ISNA(VLOOKUP($A40,#REF!,15,FALSE))=TRUE,"Invalid ID#",VLOOKUP($A40,#REF!,15,FALSE))</f>
        <v>#REF!</v>
      </c>
      <c r="N40" s="490" t="e">
        <f>IF(ISNA(VLOOKUP($A40,#REF!,16,FALSE))=TRUE,"Invalid ID#",VLOOKUP($A40,#REF!,16,FALSE))</f>
        <v>#REF!</v>
      </c>
      <c r="O40" s="491" t="e">
        <f t="shared" si="9"/>
        <v>#REF!</v>
      </c>
      <c r="P40" s="492" t="e">
        <f>IF(ISNA(VLOOKUP($A40,#REF!,17,FALSE))=TRUE,"Invalid ID#",VLOOKUP($A40,#REF!,17,FALSE))</f>
        <v>#REF!</v>
      </c>
      <c r="Q40" s="492" t="e">
        <f>IF(ISNA(VLOOKUP($A40,#REF!,18,FALSE))=TRUE,"Invalid ID#",VLOOKUP($A40,#REF!,18,FALSE))</f>
        <v>#REF!</v>
      </c>
      <c r="R40" s="492" t="e">
        <f>IF(ISNA(VLOOKUP($A40,#REF!,19,FALSE))=TRUE,"Invalid ID#",VLOOKUP($A40,#REF!,19,FALSE))</f>
        <v>#REF!</v>
      </c>
    </row>
    <row r="41" spans="1:18" s="100" customFormat="1" ht="12" customHeight="1" outlineLevel="1">
      <c r="A41" s="481" t="s">
        <v>20</v>
      </c>
      <c r="B41" s="482" t="e">
        <f>IF(ISNA(VLOOKUP($A41,#REF!,9,FALSE))=TRUE,"Invalid ID#",VLOOKUP($A41,#REF!,9,FALSE))</f>
        <v>#REF!</v>
      </c>
      <c r="C41" s="482" t="e">
        <f>IF(ISNA(VLOOKUP($A41,#REF!,10,FALSE))=TRUE,"Invalid ID#",VLOOKUP($A41,#REF!,10,FALSE))</f>
        <v>#REF!</v>
      </c>
      <c r="D41" s="483"/>
      <c r="E41" s="488" t="e">
        <f>IF(ISNA(VLOOKUP($A41,#REF!,7,FALSE))=TRUE,"Invalid ID#",VLOOKUP($A41,#REF!,7,FALSE))</f>
        <v>#REF!</v>
      </c>
      <c r="F41" s="488" t="e">
        <f>IF(ISNA(VLOOKUP($A41,#REF!,8,FALSE))=TRUE,"Invalid ID#",VLOOKUP($A41,#REF!,8,FALSE))</f>
        <v>#REF!</v>
      </c>
      <c r="G41" s="521" t="e">
        <f>IF(ISNA(VLOOKUP($A41,#REF!,12,FALSE))=TRUE,"Invalid ID#",VLOOKUP($A41,#REF!,12,FALSE))</f>
        <v>#REF!</v>
      </c>
      <c r="H41" s="485">
        <v>0</v>
      </c>
      <c r="I41" s="486" t="e">
        <f>IF(ISTEXT((VLOOKUP(A41,#REF!,13,FALSE))),(VLOOKUP(A41,#REF!,13,FALSE)),IF(ISNUMBER(VLOOKUP(A41,#REF!,13,FALSE))*ExchangeRate,VLOOKUP(A41,#REF!,13,FALSE))*ExchangeRate)</f>
        <v>#REF!</v>
      </c>
      <c r="J41" s="487" t="e">
        <f t="shared" si="8"/>
        <v>#REF!</v>
      </c>
      <c r="K41" s="485"/>
      <c r="L41" s="489" t="e">
        <f>IF(ISNA(VLOOKUP($A41,#REF!,14,FALSE))=TRUE,"Invalid ID#",VLOOKUP($A41,#REF!,14,FALSE))</f>
        <v>#REF!</v>
      </c>
      <c r="M41" s="516" t="e">
        <f>IF(ISNA(VLOOKUP($A41,#REF!,15,FALSE))=TRUE,"Invalid ID#",VLOOKUP($A41,#REF!,15,FALSE))</f>
        <v>#REF!</v>
      </c>
      <c r="N41" s="490" t="e">
        <f>IF(ISNA(VLOOKUP($A41,#REF!,16,FALSE))=TRUE,"Invalid ID#",VLOOKUP($A41,#REF!,16,FALSE))</f>
        <v>#REF!</v>
      </c>
      <c r="O41" s="491" t="e">
        <f t="shared" si="9"/>
        <v>#REF!</v>
      </c>
      <c r="P41" s="492" t="e">
        <f>IF(ISNA(VLOOKUP($A41,#REF!,17,FALSE))=TRUE,"Invalid ID#",VLOOKUP($A41,#REF!,17,FALSE))</f>
        <v>#REF!</v>
      </c>
      <c r="Q41" s="492" t="e">
        <f>IF(ISNA(VLOOKUP($A41,#REF!,18,FALSE))=TRUE,"Invalid ID#",VLOOKUP($A41,#REF!,18,FALSE))</f>
        <v>#REF!</v>
      </c>
      <c r="R41" s="492" t="e">
        <f>IF(ISNA(VLOOKUP($A41,#REF!,19,FALSE))=TRUE,"Invalid ID#",VLOOKUP($A41,#REF!,19,FALSE))</f>
        <v>#REF!</v>
      </c>
    </row>
    <row r="42" spans="1:18" s="100" customFormat="1" ht="12" customHeight="1" outlineLevel="1">
      <c r="A42" s="481" t="s">
        <v>20</v>
      </c>
      <c r="B42" s="482" t="e">
        <f>IF(ISNA(VLOOKUP($A42,#REF!,9,FALSE))=TRUE,"Invalid ID#",VLOOKUP($A42,#REF!,9,FALSE))</f>
        <v>#REF!</v>
      </c>
      <c r="C42" s="482" t="e">
        <f>IF(ISNA(VLOOKUP($A42,#REF!,10,FALSE))=TRUE,"Invalid ID#",VLOOKUP($A42,#REF!,10,FALSE))</f>
        <v>#REF!</v>
      </c>
      <c r="D42" s="483"/>
      <c r="E42" s="488" t="e">
        <f>IF(ISNA(VLOOKUP($A42,#REF!,7,FALSE))=TRUE,"Invalid ID#",VLOOKUP($A42,#REF!,7,FALSE))</f>
        <v>#REF!</v>
      </c>
      <c r="F42" s="488" t="e">
        <f>IF(ISNA(VLOOKUP($A42,#REF!,8,FALSE))=TRUE,"Invalid ID#",VLOOKUP($A42,#REF!,8,FALSE))</f>
        <v>#REF!</v>
      </c>
      <c r="G42" s="521" t="e">
        <f>IF(ISNA(VLOOKUP($A42,#REF!,12,FALSE))=TRUE,"Invalid ID#",VLOOKUP($A42,#REF!,12,FALSE))</f>
        <v>#REF!</v>
      </c>
      <c r="H42" s="485">
        <v>0</v>
      </c>
      <c r="I42" s="486" t="e">
        <f>IF(ISTEXT((VLOOKUP(A42,#REF!,13,FALSE))),(VLOOKUP(A42,#REF!,13,FALSE)),IF(ISNUMBER(VLOOKUP(A42,#REF!,13,FALSE))*ExchangeRate,VLOOKUP(A42,#REF!,13,FALSE))*ExchangeRate)</f>
        <v>#REF!</v>
      </c>
      <c r="J42" s="487" t="e">
        <f t="shared" si="8"/>
        <v>#REF!</v>
      </c>
      <c r="K42" s="485"/>
      <c r="L42" s="489" t="e">
        <f>IF(ISNA(VLOOKUP($A42,#REF!,14,FALSE))=TRUE,"Invalid ID#",VLOOKUP($A42,#REF!,14,FALSE))</f>
        <v>#REF!</v>
      </c>
      <c r="M42" s="516" t="e">
        <f>IF(ISNA(VLOOKUP($A42,#REF!,15,FALSE))=TRUE,"Invalid ID#",VLOOKUP($A42,#REF!,15,FALSE))</f>
        <v>#REF!</v>
      </c>
      <c r="N42" s="490" t="e">
        <f>IF(ISNA(VLOOKUP($A42,#REF!,16,FALSE))=TRUE,"Invalid ID#",VLOOKUP($A42,#REF!,16,FALSE))</f>
        <v>#REF!</v>
      </c>
      <c r="O42" s="491" t="e">
        <f t="shared" si="9"/>
        <v>#REF!</v>
      </c>
      <c r="P42" s="492" t="e">
        <f>IF(ISNA(VLOOKUP($A42,#REF!,17,FALSE))=TRUE,"Invalid ID#",VLOOKUP($A42,#REF!,17,FALSE))</f>
        <v>#REF!</v>
      </c>
      <c r="Q42" s="492" t="e">
        <f>IF(ISNA(VLOOKUP($A42,#REF!,18,FALSE))=TRUE,"Invalid ID#",VLOOKUP($A42,#REF!,18,FALSE))</f>
        <v>#REF!</v>
      </c>
      <c r="R42" s="492" t="e">
        <f>IF(ISNA(VLOOKUP($A42,#REF!,19,FALSE))=TRUE,"Invalid ID#",VLOOKUP($A42,#REF!,19,FALSE))</f>
        <v>#REF!</v>
      </c>
    </row>
    <row r="43" spans="1:18" s="100" customFormat="1" ht="12" customHeight="1" outlineLevel="1">
      <c r="A43" s="481" t="s">
        <v>20</v>
      </c>
      <c r="B43" s="482" t="e">
        <f>IF(ISNA(VLOOKUP($A43,#REF!,9,FALSE))=TRUE,"Invalid ID#",VLOOKUP($A43,#REF!,9,FALSE))</f>
        <v>#REF!</v>
      </c>
      <c r="C43" s="482" t="e">
        <f>IF(ISNA(VLOOKUP($A43,#REF!,10,FALSE))=TRUE,"Invalid ID#",VLOOKUP($A43,#REF!,10,FALSE))</f>
        <v>#REF!</v>
      </c>
      <c r="D43" s="483"/>
      <c r="E43" s="488" t="e">
        <f>IF(ISNA(VLOOKUP($A43,#REF!,7,FALSE))=TRUE,"Invalid ID#",VLOOKUP($A43,#REF!,7,FALSE))</f>
        <v>#REF!</v>
      </c>
      <c r="F43" s="488" t="e">
        <f>IF(ISNA(VLOOKUP($A43,#REF!,8,FALSE))=TRUE,"Invalid ID#",VLOOKUP($A43,#REF!,8,FALSE))</f>
        <v>#REF!</v>
      </c>
      <c r="G43" s="521" t="e">
        <f>IF(ISNA(VLOOKUP($A43,#REF!,12,FALSE))=TRUE,"Invalid ID#",VLOOKUP($A43,#REF!,12,FALSE))</f>
        <v>#REF!</v>
      </c>
      <c r="H43" s="485">
        <v>0</v>
      </c>
      <c r="I43" s="486" t="e">
        <f>IF(ISTEXT((VLOOKUP(A43,#REF!,13,FALSE))),(VLOOKUP(A43,#REF!,13,FALSE)),IF(ISNUMBER(VLOOKUP(A43,#REF!,13,FALSE))*ExchangeRate,VLOOKUP(A43,#REF!,13,FALSE))*ExchangeRate)</f>
        <v>#REF!</v>
      </c>
      <c r="J43" s="487" t="e">
        <f t="shared" si="8"/>
        <v>#REF!</v>
      </c>
      <c r="K43" s="485"/>
      <c r="L43" s="489" t="e">
        <f>IF(ISNA(VLOOKUP($A43,#REF!,14,FALSE))=TRUE,"Invalid ID#",VLOOKUP($A43,#REF!,14,FALSE))</f>
        <v>#REF!</v>
      </c>
      <c r="M43" s="516" t="e">
        <f>IF(ISNA(VLOOKUP($A43,#REF!,15,FALSE))=TRUE,"Invalid ID#",VLOOKUP($A43,#REF!,15,FALSE))</f>
        <v>#REF!</v>
      </c>
      <c r="N43" s="490" t="e">
        <f>IF(ISNA(VLOOKUP($A43,#REF!,16,FALSE))=TRUE,"Invalid ID#",VLOOKUP($A43,#REF!,16,FALSE))</f>
        <v>#REF!</v>
      </c>
      <c r="O43" s="491" t="e">
        <f t="shared" si="9"/>
        <v>#REF!</v>
      </c>
      <c r="P43" s="492" t="e">
        <f>IF(ISNA(VLOOKUP($A43,#REF!,17,FALSE))=TRUE,"Invalid ID#",VLOOKUP($A43,#REF!,17,FALSE))</f>
        <v>#REF!</v>
      </c>
      <c r="Q43" s="492" t="e">
        <f>IF(ISNA(VLOOKUP($A43,#REF!,18,FALSE))=TRUE,"Invalid ID#",VLOOKUP($A43,#REF!,18,FALSE))</f>
        <v>#REF!</v>
      </c>
      <c r="R43" s="492" t="e">
        <f>IF(ISNA(VLOOKUP($A43,#REF!,19,FALSE))=TRUE,"Invalid ID#",VLOOKUP($A43,#REF!,19,FALSE))</f>
        <v>#REF!</v>
      </c>
    </row>
    <row r="44" spans="1:18" s="100" customFormat="1" ht="12" customHeight="1" outlineLevel="1" thickBot="1">
      <c r="A44" s="481" t="s">
        <v>20</v>
      </c>
      <c r="B44" s="482" t="e">
        <f>IF(ISNA(VLOOKUP($A44,#REF!,9,FALSE))=TRUE,"Invalid ID#",VLOOKUP($A44,#REF!,9,FALSE))</f>
        <v>#REF!</v>
      </c>
      <c r="C44" s="482" t="e">
        <f>IF(ISNA(VLOOKUP($A44,#REF!,10,FALSE))=TRUE,"Invalid ID#",VLOOKUP($A44,#REF!,10,FALSE))</f>
        <v>#REF!</v>
      </c>
      <c r="D44" s="483"/>
      <c r="E44" s="488" t="e">
        <f>IF(ISNA(VLOOKUP($A44,#REF!,7,FALSE))=TRUE,"Invalid ID#",VLOOKUP($A44,#REF!,7,FALSE))</f>
        <v>#REF!</v>
      </c>
      <c r="F44" s="488" t="e">
        <f>IF(ISNA(VLOOKUP($A44,#REF!,8,FALSE))=TRUE,"Invalid ID#",VLOOKUP($A44,#REF!,8,FALSE))</f>
        <v>#REF!</v>
      </c>
      <c r="G44" s="521" t="e">
        <f>IF(ISNA(VLOOKUP($A44,#REF!,12,FALSE))=TRUE,"Invalid ID#",VLOOKUP($A44,#REF!,12,FALSE))</f>
        <v>#REF!</v>
      </c>
      <c r="H44" s="485">
        <v>0</v>
      </c>
      <c r="I44" s="486" t="e">
        <f>IF(ISTEXT((VLOOKUP(A44,#REF!,13,FALSE))),(VLOOKUP(A44,#REF!,13,FALSE)),IF(ISNUMBER(VLOOKUP(A44,#REF!,13,FALSE))*ExchangeRate,VLOOKUP(A44,#REF!,13,FALSE))*ExchangeRate)</f>
        <v>#REF!</v>
      </c>
      <c r="J44" s="487" t="e">
        <f t="shared" si="8"/>
        <v>#REF!</v>
      </c>
      <c r="K44" s="485"/>
      <c r="L44" s="489" t="e">
        <f>IF(ISNA(VLOOKUP($A44,#REF!,14,FALSE))=TRUE,"Invalid ID#",VLOOKUP($A44,#REF!,14,FALSE))</f>
        <v>#REF!</v>
      </c>
      <c r="M44" s="516" t="e">
        <f>IF(ISNA(VLOOKUP($A44,#REF!,15,FALSE))=TRUE,"Invalid ID#",VLOOKUP($A44,#REF!,15,FALSE))</f>
        <v>#REF!</v>
      </c>
      <c r="N44" s="490" t="e">
        <f>IF(ISNA(VLOOKUP($A44,#REF!,16,FALSE))=TRUE,"Invalid ID#",VLOOKUP($A44,#REF!,16,FALSE))</f>
        <v>#REF!</v>
      </c>
      <c r="O44" s="491" t="e">
        <f t="shared" si="9"/>
        <v>#REF!</v>
      </c>
      <c r="P44" s="492" t="e">
        <f>IF(ISNA(VLOOKUP($A44,#REF!,17,FALSE))=TRUE,"Invalid ID#",VLOOKUP($A44,#REF!,17,FALSE))</f>
        <v>#REF!</v>
      </c>
      <c r="Q44" s="492" t="e">
        <f>IF(ISNA(VLOOKUP($A44,#REF!,18,FALSE))=TRUE,"Invalid ID#",VLOOKUP($A44,#REF!,18,FALSE))</f>
        <v>#REF!</v>
      </c>
      <c r="R44" s="492" t="e">
        <f>IF(ISNA(VLOOKUP($A44,#REF!,19,FALSE))=TRUE,"Invalid ID#",VLOOKUP($A44,#REF!,19,FALSE))</f>
        <v>#REF!</v>
      </c>
    </row>
    <row r="45" spans="1:18" s="100" customFormat="1" ht="13.15" customHeight="1" outlineLevel="1" thickTop="1">
      <c r="A45" s="98"/>
      <c r="B45" s="97"/>
      <c r="C45" s="98"/>
      <c r="D45" s="442"/>
      <c r="E45" s="325"/>
      <c r="F45" s="325"/>
      <c r="G45" s="104"/>
      <c r="H45" s="359"/>
      <c r="I45" s="25"/>
      <c r="J45" s="495"/>
      <c r="K45" s="496" t="e">
        <f>SUM(J37:J45)</f>
        <v>#REF!</v>
      </c>
      <c r="L45" s="517"/>
      <c r="M45" s="517"/>
      <c r="N45" s="531"/>
      <c r="O45" s="532"/>
      <c r="P45" s="29"/>
      <c r="Q45" s="29"/>
      <c r="R45" s="29"/>
    </row>
    <row r="46" spans="1:18" s="104" customFormat="1" ht="13.15" customHeight="1" outlineLevel="1">
      <c r="A46" s="102"/>
      <c r="B46" s="101"/>
      <c r="C46" s="102"/>
      <c r="D46" s="442"/>
      <c r="E46" s="103"/>
      <c r="F46" s="103"/>
      <c r="G46" s="522"/>
      <c r="H46" s="546" t="s">
        <v>145</v>
      </c>
      <c r="I46" s="349"/>
      <c r="J46" s="26"/>
      <c r="L46" s="518"/>
      <c r="M46" s="518"/>
      <c r="N46" s="246"/>
      <c r="O46" s="105"/>
      <c r="P46" s="247"/>
      <c r="Q46" s="247"/>
      <c r="R46" s="247"/>
    </row>
    <row r="47" spans="1:18" s="114" customFormat="1" ht="13.15" customHeight="1" outlineLevel="1">
      <c r="A47" s="544" t="s">
        <v>146</v>
      </c>
      <c r="B47" s="107"/>
      <c r="C47" s="108"/>
      <c r="D47" s="92" t="s">
        <v>50</v>
      </c>
      <c r="E47" s="109"/>
      <c r="F47" s="109"/>
      <c r="G47" s="523"/>
      <c r="H47" s="545">
        <f>COUNTIF(H48:H54,"&lt;&gt;0")</f>
        <v>0</v>
      </c>
      <c r="I47" s="112"/>
      <c r="J47" s="112"/>
      <c r="K47" s="112"/>
      <c r="L47" s="519"/>
      <c r="M47" s="519"/>
      <c r="N47" s="248"/>
      <c r="O47" s="113"/>
      <c r="P47" s="249"/>
      <c r="Q47" s="249"/>
      <c r="R47" s="249"/>
    </row>
    <row r="48" spans="1:18" s="100" customFormat="1" ht="12" customHeight="1" outlineLevel="1">
      <c r="A48" s="481" t="s">
        <v>20</v>
      </c>
      <c r="B48" s="482" t="e">
        <f>IF(ISNA(VLOOKUP($A48,#REF!,9,FALSE))=TRUE,"Invalid ID#",VLOOKUP($A48,#REF!,9,FALSE))</f>
        <v>#REF!</v>
      </c>
      <c r="C48" s="482" t="e">
        <f>IF(ISNA(VLOOKUP($A48,#REF!,10,FALSE))=TRUE,"Invalid ID#",VLOOKUP($A48,#REF!,10,FALSE))</f>
        <v>#REF!</v>
      </c>
      <c r="D48" s="483"/>
      <c r="E48" s="488" t="e">
        <f>IF(ISNA(VLOOKUP($A48,#REF!,7,FALSE))=TRUE,"Invalid ID#",VLOOKUP($A48,#REF!,7,FALSE))</f>
        <v>#REF!</v>
      </c>
      <c r="F48" s="488" t="e">
        <f>IF(ISNA(VLOOKUP($A48,#REF!,8,FALSE))=TRUE,"Invalid ID#",VLOOKUP($A48,#REF!,8,FALSE))</f>
        <v>#REF!</v>
      </c>
      <c r="G48" s="521" t="e">
        <f>IF(ISNA(VLOOKUP($A48,#REF!,12,FALSE))=TRUE,"Invalid ID#",VLOOKUP($A48,#REF!,12,FALSE))</f>
        <v>#REF!</v>
      </c>
      <c r="H48" s="485">
        <v>0</v>
      </c>
      <c r="I48" s="486" t="e">
        <f>IF(ISTEXT((VLOOKUP(A48,#REF!,13,FALSE))),(VLOOKUP(A48,#REF!,13,FALSE)),IF(ISNUMBER(VLOOKUP(A48,#REF!,13,FALSE))*ExchangeRate,VLOOKUP(A48,#REF!,13,FALSE))*ExchangeRate)</f>
        <v>#REF!</v>
      </c>
      <c r="J48" s="487" t="e">
        <f t="shared" ref="J48:J54" si="10">IF(ISTEXT(I48),I48,H48*I48)</f>
        <v>#REF!</v>
      </c>
      <c r="K48" s="485"/>
      <c r="L48" s="489" t="e">
        <f>IF(ISNA(VLOOKUP($A48,#REF!,14,FALSE))=TRUE,"Invalid ID#",VLOOKUP($A48,#REF!,14,FALSE))</f>
        <v>#REF!</v>
      </c>
      <c r="M48" s="516" t="e">
        <f>IF(ISNA(VLOOKUP($A48,#REF!,15,FALSE))=TRUE,"Invalid ID#",VLOOKUP($A48,#REF!,15,FALSE))</f>
        <v>#REF!</v>
      </c>
      <c r="N48" s="490" t="e">
        <f>IF(ISNA(VLOOKUP($A48,#REF!,16,FALSE))=TRUE,"Invalid ID#",VLOOKUP($A48,#REF!,16,FALSE))</f>
        <v>#REF!</v>
      </c>
      <c r="O48" s="491" t="e">
        <f t="shared" ref="O48:O54" si="11">ROUNDUP((H48*N48),0)</f>
        <v>#REF!</v>
      </c>
      <c r="P48" s="492" t="e">
        <f>IF(ISNA(VLOOKUP($A48,#REF!,17,FALSE))=TRUE,"Invalid ID#",VLOOKUP($A48,#REF!,17,FALSE))</f>
        <v>#REF!</v>
      </c>
      <c r="Q48" s="492" t="e">
        <f>IF(ISNA(VLOOKUP($A48,#REF!,18,FALSE))=TRUE,"Invalid ID#",VLOOKUP($A48,#REF!,18,FALSE))</f>
        <v>#REF!</v>
      </c>
      <c r="R48" s="492" t="e">
        <f>IF(ISNA(VLOOKUP($A48,#REF!,19,FALSE))=TRUE,"Invalid ID#",VLOOKUP($A48,#REF!,19,FALSE))</f>
        <v>#REF!</v>
      </c>
    </row>
    <row r="49" spans="1:18" s="100" customFormat="1" ht="12" customHeight="1" outlineLevel="1">
      <c r="A49" s="481" t="s">
        <v>20</v>
      </c>
      <c r="B49" s="482" t="e">
        <f>IF(ISNA(VLOOKUP($A49,#REF!,9,FALSE))=TRUE,"Invalid ID#",VLOOKUP($A49,#REF!,9,FALSE))</f>
        <v>#REF!</v>
      </c>
      <c r="C49" s="482" t="e">
        <f>IF(ISNA(VLOOKUP($A49,#REF!,10,FALSE))=TRUE,"Invalid ID#",VLOOKUP($A49,#REF!,10,FALSE))</f>
        <v>#REF!</v>
      </c>
      <c r="D49" s="483"/>
      <c r="E49" s="488" t="e">
        <f>IF(ISNA(VLOOKUP($A49,#REF!,7,FALSE))=TRUE,"Invalid ID#",VLOOKUP($A49,#REF!,7,FALSE))</f>
        <v>#REF!</v>
      </c>
      <c r="F49" s="488" t="e">
        <f>IF(ISNA(VLOOKUP($A49,#REF!,8,FALSE))=TRUE,"Invalid ID#",VLOOKUP($A49,#REF!,8,FALSE))</f>
        <v>#REF!</v>
      </c>
      <c r="G49" s="521" t="e">
        <f>IF(ISNA(VLOOKUP($A49,#REF!,12,FALSE))=TRUE,"Invalid ID#",VLOOKUP($A49,#REF!,12,FALSE))</f>
        <v>#REF!</v>
      </c>
      <c r="H49" s="485">
        <v>0</v>
      </c>
      <c r="I49" s="486" t="e">
        <f>IF(ISTEXT((VLOOKUP(A49,#REF!,13,FALSE))),(VLOOKUP(A49,#REF!,13,FALSE)),IF(ISNUMBER(VLOOKUP(A49,#REF!,13,FALSE))*ExchangeRate,VLOOKUP(A49,#REF!,13,FALSE))*ExchangeRate)</f>
        <v>#REF!</v>
      </c>
      <c r="J49" s="487" t="e">
        <f t="shared" si="10"/>
        <v>#REF!</v>
      </c>
      <c r="K49" s="485"/>
      <c r="L49" s="489" t="e">
        <f>IF(ISNA(VLOOKUP($A49,#REF!,14,FALSE))=TRUE,"Invalid ID#",VLOOKUP($A49,#REF!,14,FALSE))</f>
        <v>#REF!</v>
      </c>
      <c r="M49" s="516" t="e">
        <f>IF(ISNA(VLOOKUP($A49,#REF!,15,FALSE))=TRUE,"Invalid ID#",VLOOKUP($A49,#REF!,15,FALSE))</f>
        <v>#REF!</v>
      </c>
      <c r="N49" s="490" t="e">
        <f>IF(ISNA(VLOOKUP($A49,#REF!,16,FALSE))=TRUE,"Invalid ID#",VLOOKUP($A49,#REF!,16,FALSE))</f>
        <v>#REF!</v>
      </c>
      <c r="O49" s="491" t="e">
        <f t="shared" si="11"/>
        <v>#REF!</v>
      </c>
      <c r="P49" s="492" t="e">
        <f>IF(ISNA(VLOOKUP($A49,#REF!,17,FALSE))=TRUE,"Invalid ID#",VLOOKUP($A49,#REF!,17,FALSE))</f>
        <v>#REF!</v>
      </c>
      <c r="Q49" s="492" t="e">
        <f>IF(ISNA(VLOOKUP($A49,#REF!,18,FALSE))=TRUE,"Invalid ID#",VLOOKUP($A49,#REF!,18,FALSE))</f>
        <v>#REF!</v>
      </c>
      <c r="R49" s="492" t="e">
        <f>IF(ISNA(VLOOKUP($A49,#REF!,19,FALSE))=TRUE,"Invalid ID#",VLOOKUP($A49,#REF!,19,FALSE))</f>
        <v>#REF!</v>
      </c>
    </row>
    <row r="50" spans="1:18" s="100" customFormat="1" ht="12" customHeight="1" outlineLevel="1">
      <c r="A50" s="481" t="s">
        <v>20</v>
      </c>
      <c r="B50" s="482" t="e">
        <f>IF(ISNA(VLOOKUP($A50,#REF!,9,FALSE))=TRUE,"Invalid ID#",VLOOKUP($A50,#REF!,9,FALSE))</f>
        <v>#REF!</v>
      </c>
      <c r="C50" s="482" t="e">
        <f>IF(ISNA(VLOOKUP($A50,#REF!,10,FALSE))=TRUE,"Invalid ID#",VLOOKUP($A50,#REF!,10,FALSE))</f>
        <v>#REF!</v>
      </c>
      <c r="D50" s="483"/>
      <c r="E50" s="488" t="e">
        <f>IF(ISNA(VLOOKUP($A50,#REF!,7,FALSE))=TRUE,"Invalid ID#",VLOOKUP($A50,#REF!,7,FALSE))</f>
        <v>#REF!</v>
      </c>
      <c r="F50" s="488" t="e">
        <f>IF(ISNA(VLOOKUP($A50,#REF!,8,FALSE))=TRUE,"Invalid ID#",VLOOKUP($A50,#REF!,8,FALSE))</f>
        <v>#REF!</v>
      </c>
      <c r="G50" s="521" t="e">
        <f>IF(ISNA(VLOOKUP($A50,#REF!,12,FALSE))=TRUE,"Invalid ID#",VLOOKUP($A50,#REF!,12,FALSE))</f>
        <v>#REF!</v>
      </c>
      <c r="H50" s="485">
        <v>0</v>
      </c>
      <c r="I50" s="486" t="e">
        <f>IF(ISTEXT((VLOOKUP(A50,#REF!,13,FALSE))),(VLOOKUP(A50,#REF!,13,FALSE)),IF(ISNUMBER(VLOOKUP(A50,#REF!,13,FALSE))*ExchangeRate,VLOOKUP(A50,#REF!,13,FALSE))*ExchangeRate)</f>
        <v>#REF!</v>
      </c>
      <c r="J50" s="487" t="e">
        <f t="shared" si="10"/>
        <v>#REF!</v>
      </c>
      <c r="K50" s="485"/>
      <c r="L50" s="489" t="e">
        <f>IF(ISNA(VLOOKUP($A50,#REF!,14,FALSE))=TRUE,"Invalid ID#",VLOOKUP($A50,#REF!,14,FALSE))</f>
        <v>#REF!</v>
      </c>
      <c r="M50" s="516" t="e">
        <f>IF(ISNA(VLOOKUP($A50,#REF!,15,FALSE))=TRUE,"Invalid ID#",VLOOKUP($A50,#REF!,15,FALSE))</f>
        <v>#REF!</v>
      </c>
      <c r="N50" s="490" t="e">
        <f>IF(ISNA(VLOOKUP($A50,#REF!,16,FALSE))=TRUE,"Invalid ID#",VLOOKUP($A50,#REF!,16,FALSE))</f>
        <v>#REF!</v>
      </c>
      <c r="O50" s="491" t="e">
        <f t="shared" si="11"/>
        <v>#REF!</v>
      </c>
      <c r="P50" s="492" t="e">
        <f>IF(ISNA(VLOOKUP($A50,#REF!,17,FALSE))=TRUE,"Invalid ID#",VLOOKUP($A50,#REF!,17,FALSE))</f>
        <v>#REF!</v>
      </c>
      <c r="Q50" s="492" t="e">
        <f>IF(ISNA(VLOOKUP($A50,#REF!,18,FALSE))=TRUE,"Invalid ID#",VLOOKUP($A50,#REF!,18,FALSE))</f>
        <v>#REF!</v>
      </c>
      <c r="R50" s="492" t="e">
        <f>IF(ISNA(VLOOKUP($A50,#REF!,19,FALSE))=TRUE,"Invalid ID#",VLOOKUP($A50,#REF!,19,FALSE))</f>
        <v>#REF!</v>
      </c>
    </row>
    <row r="51" spans="1:18" s="100" customFormat="1" ht="12" customHeight="1" outlineLevel="1">
      <c r="A51" s="481" t="s">
        <v>20</v>
      </c>
      <c r="B51" s="482" t="e">
        <f>IF(ISNA(VLOOKUP($A51,#REF!,9,FALSE))=TRUE,"Invalid ID#",VLOOKUP($A51,#REF!,9,FALSE))</f>
        <v>#REF!</v>
      </c>
      <c r="C51" s="482" t="e">
        <f>IF(ISNA(VLOOKUP($A51,#REF!,10,FALSE))=TRUE,"Invalid ID#",VLOOKUP($A51,#REF!,10,FALSE))</f>
        <v>#REF!</v>
      </c>
      <c r="D51" s="483"/>
      <c r="E51" s="488" t="e">
        <f>IF(ISNA(VLOOKUP($A51,#REF!,7,FALSE))=TRUE,"Invalid ID#",VLOOKUP($A51,#REF!,7,FALSE))</f>
        <v>#REF!</v>
      </c>
      <c r="F51" s="488" t="e">
        <f>IF(ISNA(VLOOKUP($A51,#REF!,8,FALSE))=TRUE,"Invalid ID#",VLOOKUP($A51,#REF!,8,FALSE))</f>
        <v>#REF!</v>
      </c>
      <c r="G51" s="521" t="e">
        <f>IF(ISNA(VLOOKUP($A51,#REF!,12,FALSE))=TRUE,"Invalid ID#",VLOOKUP($A51,#REF!,12,FALSE))</f>
        <v>#REF!</v>
      </c>
      <c r="H51" s="485">
        <v>0</v>
      </c>
      <c r="I51" s="486" t="e">
        <f>IF(ISTEXT((VLOOKUP(A51,#REF!,13,FALSE))),(VLOOKUP(A51,#REF!,13,FALSE)),IF(ISNUMBER(VLOOKUP(A51,#REF!,13,FALSE))*ExchangeRate,VLOOKUP(A51,#REF!,13,FALSE))*ExchangeRate)</f>
        <v>#REF!</v>
      </c>
      <c r="J51" s="487" t="e">
        <f t="shared" si="10"/>
        <v>#REF!</v>
      </c>
      <c r="K51" s="485"/>
      <c r="L51" s="489" t="e">
        <f>IF(ISNA(VLOOKUP($A51,#REF!,14,FALSE))=TRUE,"Invalid ID#",VLOOKUP($A51,#REF!,14,FALSE))</f>
        <v>#REF!</v>
      </c>
      <c r="M51" s="516" t="e">
        <f>IF(ISNA(VLOOKUP($A51,#REF!,15,FALSE))=TRUE,"Invalid ID#",VLOOKUP($A51,#REF!,15,FALSE))</f>
        <v>#REF!</v>
      </c>
      <c r="N51" s="490" t="e">
        <f>IF(ISNA(VLOOKUP($A51,#REF!,16,FALSE))=TRUE,"Invalid ID#",VLOOKUP($A51,#REF!,16,FALSE))</f>
        <v>#REF!</v>
      </c>
      <c r="O51" s="491" t="e">
        <f t="shared" si="11"/>
        <v>#REF!</v>
      </c>
      <c r="P51" s="492" t="e">
        <f>IF(ISNA(VLOOKUP($A51,#REF!,17,FALSE))=TRUE,"Invalid ID#",VLOOKUP($A51,#REF!,17,FALSE))</f>
        <v>#REF!</v>
      </c>
      <c r="Q51" s="492" t="e">
        <f>IF(ISNA(VLOOKUP($A51,#REF!,18,FALSE))=TRUE,"Invalid ID#",VLOOKUP($A51,#REF!,18,FALSE))</f>
        <v>#REF!</v>
      </c>
      <c r="R51" s="492" t="e">
        <f>IF(ISNA(VLOOKUP($A51,#REF!,19,FALSE))=TRUE,"Invalid ID#",VLOOKUP($A51,#REF!,19,FALSE))</f>
        <v>#REF!</v>
      </c>
    </row>
    <row r="52" spans="1:18" s="100" customFormat="1" ht="12" customHeight="1" outlineLevel="1">
      <c r="A52" s="481" t="s">
        <v>20</v>
      </c>
      <c r="B52" s="482" t="e">
        <f>IF(ISNA(VLOOKUP($A52,#REF!,9,FALSE))=TRUE,"Invalid ID#",VLOOKUP($A52,#REF!,9,FALSE))</f>
        <v>#REF!</v>
      </c>
      <c r="C52" s="482" t="e">
        <f>IF(ISNA(VLOOKUP($A52,#REF!,10,FALSE))=TRUE,"Invalid ID#",VLOOKUP($A52,#REF!,10,FALSE))</f>
        <v>#REF!</v>
      </c>
      <c r="D52" s="483"/>
      <c r="E52" s="488" t="e">
        <f>IF(ISNA(VLOOKUP($A52,#REF!,7,FALSE))=TRUE,"Invalid ID#",VLOOKUP($A52,#REF!,7,FALSE))</f>
        <v>#REF!</v>
      </c>
      <c r="F52" s="488" t="e">
        <f>IF(ISNA(VLOOKUP($A52,#REF!,8,FALSE))=TRUE,"Invalid ID#",VLOOKUP($A52,#REF!,8,FALSE))</f>
        <v>#REF!</v>
      </c>
      <c r="G52" s="521" t="e">
        <f>IF(ISNA(VLOOKUP($A52,#REF!,12,FALSE))=TRUE,"Invalid ID#",VLOOKUP($A52,#REF!,12,FALSE))</f>
        <v>#REF!</v>
      </c>
      <c r="H52" s="485">
        <v>0</v>
      </c>
      <c r="I52" s="486" t="e">
        <f>IF(ISTEXT((VLOOKUP(A52,#REF!,13,FALSE))),(VLOOKUP(A52,#REF!,13,FALSE)),IF(ISNUMBER(VLOOKUP(A52,#REF!,13,FALSE))*ExchangeRate,VLOOKUP(A52,#REF!,13,FALSE))*ExchangeRate)</f>
        <v>#REF!</v>
      </c>
      <c r="J52" s="487" t="e">
        <f t="shared" si="10"/>
        <v>#REF!</v>
      </c>
      <c r="K52" s="485"/>
      <c r="L52" s="489" t="e">
        <f>IF(ISNA(VLOOKUP($A52,#REF!,14,FALSE))=TRUE,"Invalid ID#",VLOOKUP($A52,#REF!,14,FALSE))</f>
        <v>#REF!</v>
      </c>
      <c r="M52" s="516" t="e">
        <f>IF(ISNA(VLOOKUP($A52,#REF!,15,FALSE))=TRUE,"Invalid ID#",VLOOKUP($A52,#REF!,15,FALSE))</f>
        <v>#REF!</v>
      </c>
      <c r="N52" s="490" t="e">
        <f>IF(ISNA(VLOOKUP($A52,#REF!,16,FALSE))=TRUE,"Invalid ID#",VLOOKUP($A52,#REF!,16,FALSE))</f>
        <v>#REF!</v>
      </c>
      <c r="O52" s="491" t="e">
        <f t="shared" si="11"/>
        <v>#REF!</v>
      </c>
      <c r="P52" s="492" t="e">
        <f>IF(ISNA(VLOOKUP($A52,#REF!,17,FALSE))=TRUE,"Invalid ID#",VLOOKUP($A52,#REF!,17,FALSE))</f>
        <v>#REF!</v>
      </c>
      <c r="Q52" s="492" t="e">
        <f>IF(ISNA(VLOOKUP($A52,#REF!,18,FALSE))=TRUE,"Invalid ID#",VLOOKUP($A52,#REF!,18,FALSE))</f>
        <v>#REF!</v>
      </c>
      <c r="R52" s="492" t="e">
        <f>IF(ISNA(VLOOKUP($A52,#REF!,19,FALSE))=TRUE,"Invalid ID#",VLOOKUP($A52,#REF!,19,FALSE))</f>
        <v>#REF!</v>
      </c>
    </row>
    <row r="53" spans="1:18" s="100" customFormat="1" ht="12" customHeight="1" outlineLevel="1">
      <c r="A53" s="481" t="s">
        <v>20</v>
      </c>
      <c r="B53" s="482" t="e">
        <f>IF(ISNA(VLOOKUP($A53,#REF!,9,FALSE))=TRUE,"Invalid ID#",VLOOKUP($A53,#REF!,9,FALSE))</f>
        <v>#REF!</v>
      </c>
      <c r="C53" s="482" t="e">
        <f>IF(ISNA(VLOOKUP($A53,#REF!,10,FALSE))=TRUE,"Invalid ID#",VLOOKUP($A53,#REF!,10,FALSE))</f>
        <v>#REF!</v>
      </c>
      <c r="D53" s="483"/>
      <c r="E53" s="488" t="e">
        <f>IF(ISNA(VLOOKUP($A53,#REF!,7,FALSE))=TRUE,"Invalid ID#",VLOOKUP($A53,#REF!,7,FALSE))</f>
        <v>#REF!</v>
      </c>
      <c r="F53" s="488" t="e">
        <f>IF(ISNA(VLOOKUP($A53,#REF!,8,FALSE))=TRUE,"Invalid ID#",VLOOKUP($A53,#REF!,8,FALSE))</f>
        <v>#REF!</v>
      </c>
      <c r="G53" s="521" t="e">
        <f>IF(ISNA(VLOOKUP($A53,#REF!,12,FALSE))=TRUE,"Invalid ID#",VLOOKUP($A53,#REF!,12,FALSE))</f>
        <v>#REF!</v>
      </c>
      <c r="H53" s="485">
        <v>0</v>
      </c>
      <c r="I53" s="486" t="e">
        <f>IF(ISTEXT((VLOOKUP(A53,#REF!,13,FALSE))),(VLOOKUP(A53,#REF!,13,FALSE)),IF(ISNUMBER(VLOOKUP(A53,#REF!,13,FALSE))*ExchangeRate,VLOOKUP(A53,#REF!,13,FALSE))*ExchangeRate)</f>
        <v>#REF!</v>
      </c>
      <c r="J53" s="487" t="e">
        <f t="shared" si="10"/>
        <v>#REF!</v>
      </c>
      <c r="K53" s="485"/>
      <c r="L53" s="489" t="e">
        <f>IF(ISNA(VLOOKUP($A53,#REF!,14,FALSE))=TRUE,"Invalid ID#",VLOOKUP($A53,#REF!,14,FALSE))</f>
        <v>#REF!</v>
      </c>
      <c r="M53" s="516" t="e">
        <f>IF(ISNA(VLOOKUP($A53,#REF!,15,FALSE))=TRUE,"Invalid ID#",VLOOKUP($A53,#REF!,15,FALSE))</f>
        <v>#REF!</v>
      </c>
      <c r="N53" s="490" t="e">
        <f>IF(ISNA(VLOOKUP($A53,#REF!,16,FALSE))=TRUE,"Invalid ID#",VLOOKUP($A53,#REF!,16,FALSE))</f>
        <v>#REF!</v>
      </c>
      <c r="O53" s="491" t="e">
        <f t="shared" si="11"/>
        <v>#REF!</v>
      </c>
      <c r="P53" s="492" t="e">
        <f>IF(ISNA(VLOOKUP($A53,#REF!,17,FALSE))=TRUE,"Invalid ID#",VLOOKUP($A53,#REF!,17,FALSE))</f>
        <v>#REF!</v>
      </c>
      <c r="Q53" s="492" t="e">
        <f>IF(ISNA(VLOOKUP($A53,#REF!,18,FALSE))=TRUE,"Invalid ID#",VLOOKUP($A53,#REF!,18,FALSE))</f>
        <v>#REF!</v>
      </c>
      <c r="R53" s="492" t="e">
        <f>IF(ISNA(VLOOKUP($A53,#REF!,19,FALSE))=TRUE,"Invalid ID#",VLOOKUP($A53,#REF!,19,FALSE))</f>
        <v>#REF!</v>
      </c>
    </row>
    <row r="54" spans="1:18" s="100" customFormat="1" ht="12" customHeight="1" outlineLevel="1" thickBot="1">
      <c r="A54" s="481" t="s">
        <v>20</v>
      </c>
      <c r="B54" s="482" t="e">
        <f>IF(ISNA(VLOOKUP($A54,#REF!,9,FALSE))=TRUE,"Invalid ID#",VLOOKUP($A54,#REF!,9,FALSE))</f>
        <v>#REF!</v>
      </c>
      <c r="C54" s="482" t="e">
        <f>IF(ISNA(VLOOKUP($A54,#REF!,10,FALSE))=TRUE,"Invalid ID#",VLOOKUP($A54,#REF!,10,FALSE))</f>
        <v>#REF!</v>
      </c>
      <c r="D54" s="483"/>
      <c r="E54" s="488" t="e">
        <f>IF(ISNA(VLOOKUP($A54,#REF!,7,FALSE))=TRUE,"Invalid ID#",VLOOKUP($A54,#REF!,7,FALSE))</f>
        <v>#REF!</v>
      </c>
      <c r="F54" s="488" t="e">
        <f>IF(ISNA(VLOOKUP($A54,#REF!,8,FALSE))=TRUE,"Invalid ID#",VLOOKUP($A54,#REF!,8,FALSE))</f>
        <v>#REF!</v>
      </c>
      <c r="G54" s="521" t="e">
        <f>IF(ISNA(VLOOKUP($A54,#REF!,12,FALSE))=TRUE,"Invalid ID#",VLOOKUP($A54,#REF!,12,FALSE))</f>
        <v>#REF!</v>
      </c>
      <c r="H54" s="485">
        <v>0</v>
      </c>
      <c r="I54" s="486" t="e">
        <f>IF(ISTEXT((VLOOKUP(A54,#REF!,13,FALSE))),(VLOOKUP(A54,#REF!,13,FALSE)),IF(ISNUMBER(VLOOKUP(A54,#REF!,13,FALSE))*ExchangeRate,VLOOKUP(A54,#REF!,13,FALSE))*ExchangeRate)</f>
        <v>#REF!</v>
      </c>
      <c r="J54" s="487" t="e">
        <f t="shared" si="10"/>
        <v>#REF!</v>
      </c>
      <c r="K54" s="485"/>
      <c r="L54" s="489" t="e">
        <f>IF(ISNA(VLOOKUP($A54,#REF!,14,FALSE))=TRUE,"Invalid ID#",VLOOKUP($A54,#REF!,14,FALSE))</f>
        <v>#REF!</v>
      </c>
      <c r="M54" s="516" t="e">
        <f>IF(ISNA(VLOOKUP($A54,#REF!,15,FALSE))=TRUE,"Invalid ID#",VLOOKUP($A54,#REF!,15,FALSE))</f>
        <v>#REF!</v>
      </c>
      <c r="N54" s="490" t="e">
        <f>IF(ISNA(VLOOKUP($A54,#REF!,16,FALSE))=TRUE,"Invalid ID#",VLOOKUP($A54,#REF!,16,FALSE))</f>
        <v>#REF!</v>
      </c>
      <c r="O54" s="491" t="e">
        <f t="shared" si="11"/>
        <v>#REF!</v>
      </c>
      <c r="P54" s="492" t="e">
        <f>IF(ISNA(VLOOKUP($A54,#REF!,17,FALSE))=TRUE,"Invalid ID#",VLOOKUP($A54,#REF!,17,FALSE))</f>
        <v>#REF!</v>
      </c>
      <c r="Q54" s="492" t="e">
        <f>IF(ISNA(VLOOKUP($A54,#REF!,18,FALSE))=TRUE,"Invalid ID#",VLOOKUP($A54,#REF!,18,FALSE))</f>
        <v>#REF!</v>
      </c>
      <c r="R54" s="492" t="e">
        <f>IF(ISNA(VLOOKUP($A54,#REF!,19,FALSE))=TRUE,"Invalid ID#",VLOOKUP($A54,#REF!,19,FALSE))</f>
        <v>#REF!</v>
      </c>
    </row>
    <row r="55" spans="1:18" s="100" customFormat="1" ht="13.15" customHeight="1" outlineLevel="1" thickTop="1">
      <c r="A55" s="98"/>
      <c r="B55" s="97"/>
      <c r="C55" s="98"/>
      <c r="D55" s="442"/>
      <c r="E55" s="325"/>
      <c r="F55" s="325"/>
      <c r="G55" s="104"/>
      <c r="H55" s="359"/>
      <c r="I55" s="25"/>
      <c r="J55" s="495"/>
      <c r="K55" s="496" t="e">
        <f>SUM(J47:J55)</f>
        <v>#REF!</v>
      </c>
      <c r="L55" s="517"/>
      <c r="M55" s="517"/>
      <c r="N55" s="531"/>
      <c r="O55" s="532"/>
      <c r="P55" s="29"/>
      <c r="Q55" s="29"/>
      <c r="R55" s="29"/>
    </row>
    <row r="56" spans="1:18" s="104" customFormat="1" ht="13.15" customHeight="1" outlineLevel="1">
      <c r="A56" s="102"/>
      <c r="B56" s="101"/>
      <c r="C56" s="102"/>
      <c r="D56" s="442"/>
      <c r="E56" s="103"/>
      <c r="F56" s="103"/>
      <c r="G56" s="522"/>
      <c r="H56" s="546" t="s">
        <v>145</v>
      </c>
      <c r="I56" s="349"/>
      <c r="J56" s="26"/>
      <c r="L56" s="518"/>
      <c r="M56" s="518"/>
      <c r="N56" s="246"/>
      <c r="O56" s="105"/>
      <c r="P56" s="247"/>
      <c r="Q56" s="247"/>
      <c r="R56" s="247"/>
    </row>
    <row r="57" spans="1:18" s="114" customFormat="1" ht="13.15" customHeight="1" outlineLevel="1">
      <c r="A57" s="544" t="s">
        <v>146</v>
      </c>
      <c r="B57" s="107"/>
      <c r="C57" s="108"/>
      <c r="D57" s="92" t="s">
        <v>19</v>
      </c>
      <c r="E57" s="109"/>
      <c r="F57" s="109"/>
      <c r="G57" s="523"/>
      <c r="H57" s="545">
        <f>COUNTIF(H58:H64,"&lt;&gt;0")</f>
        <v>0</v>
      </c>
      <c r="I57" s="112"/>
      <c r="J57" s="112"/>
      <c r="K57" s="112"/>
      <c r="L57" s="519"/>
      <c r="M57" s="519"/>
      <c r="N57" s="248"/>
      <c r="O57" s="113"/>
      <c r="P57" s="249"/>
      <c r="Q57" s="249"/>
      <c r="R57" s="249"/>
    </row>
    <row r="58" spans="1:18" s="100" customFormat="1" ht="12" customHeight="1" outlineLevel="1">
      <c r="A58" s="481" t="s">
        <v>20</v>
      </c>
      <c r="B58" s="482" t="e">
        <f>IF(ISNA(VLOOKUP($A58,#REF!,9,FALSE))=TRUE,"Invalid ID#",VLOOKUP($A58,#REF!,9,FALSE))</f>
        <v>#REF!</v>
      </c>
      <c r="C58" s="482" t="e">
        <f>IF(ISNA(VLOOKUP($A58,#REF!,10,FALSE))=TRUE,"Invalid ID#",VLOOKUP($A58,#REF!,10,FALSE))</f>
        <v>#REF!</v>
      </c>
      <c r="D58" s="483"/>
      <c r="E58" s="488" t="e">
        <f>IF(ISNA(VLOOKUP($A58,#REF!,7,FALSE))=TRUE,"Invalid ID#",VLOOKUP($A58,#REF!,7,FALSE))</f>
        <v>#REF!</v>
      </c>
      <c r="F58" s="488" t="e">
        <f>IF(ISNA(VLOOKUP($A58,#REF!,8,FALSE))=TRUE,"Invalid ID#",VLOOKUP($A58,#REF!,8,FALSE))</f>
        <v>#REF!</v>
      </c>
      <c r="G58" s="521" t="e">
        <f>IF(ISNA(VLOOKUP($A58,#REF!,12,FALSE))=TRUE,"Invalid ID#",VLOOKUP($A58,#REF!,12,FALSE))</f>
        <v>#REF!</v>
      </c>
      <c r="H58" s="485">
        <v>0</v>
      </c>
      <c r="I58" s="486" t="e">
        <f>IF(ISTEXT((VLOOKUP(A58,#REF!,13,FALSE))),(VLOOKUP(A58,#REF!,13,FALSE)),IF(ISNUMBER(VLOOKUP(A58,#REF!,13,FALSE))*ExchangeRate,VLOOKUP(A58,#REF!,13,FALSE))*ExchangeRate)</f>
        <v>#REF!</v>
      </c>
      <c r="J58" s="487" t="e">
        <f t="shared" ref="J58:J64" si="12">IF(ISTEXT(I58),I58,H58*I58)</f>
        <v>#REF!</v>
      </c>
      <c r="K58" s="485"/>
      <c r="L58" s="489" t="e">
        <f>IF(ISNA(VLOOKUP($A58,#REF!,14,FALSE))=TRUE,"Invalid ID#",VLOOKUP($A58,#REF!,14,FALSE))</f>
        <v>#REF!</v>
      </c>
      <c r="M58" s="516" t="e">
        <f>IF(ISNA(VLOOKUP($A58,#REF!,15,FALSE))=TRUE,"Invalid ID#",VLOOKUP($A58,#REF!,15,FALSE))</f>
        <v>#REF!</v>
      </c>
      <c r="N58" s="490" t="e">
        <f>IF(ISNA(VLOOKUP($A58,#REF!,16,FALSE))=TRUE,"Invalid ID#",VLOOKUP($A58,#REF!,16,FALSE))</f>
        <v>#REF!</v>
      </c>
      <c r="O58" s="491" t="e">
        <f t="shared" ref="O58:O64" si="13">ROUNDUP((H58*N58),0)</f>
        <v>#REF!</v>
      </c>
      <c r="P58" s="492" t="e">
        <f>IF(ISNA(VLOOKUP($A58,#REF!,17,FALSE))=TRUE,"Invalid ID#",VLOOKUP($A58,#REF!,17,FALSE))</f>
        <v>#REF!</v>
      </c>
      <c r="Q58" s="492" t="e">
        <f>IF(ISNA(VLOOKUP($A58,#REF!,18,FALSE))=TRUE,"Invalid ID#",VLOOKUP($A58,#REF!,18,FALSE))</f>
        <v>#REF!</v>
      </c>
      <c r="R58" s="492" t="e">
        <f>IF(ISNA(VLOOKUP($A58,#REF!,19,FALSE))=TRUE,"Invalid ID#",VLOOKUP($A58,#REF!,19,FALSE))</f>
        <v>#REF!</v>
      </c>
    </row>
    <row r="59" spans="1:18" s="100" customFormat="1" ht="12" customHeight="1" outlineLevel="1">
      <c r="A59" s="481" t="s">
        <v>20</v>
      </c>
      <c r="B59" s="482" t="e">
        <f>IF(ISNA(VLOOKUP($A59,#REF!,9,FALSE))=TRUE,"Invalid ID#",VLOOKUP($A59,#REF!,9,FALSE))</f>
        <v>#REF!</v>
      </c>
      <c r="C59" s="482" t="e">
        <f>IF(ISNA(VLOOKUP($A59,#REF!,10,FALSE))=TRUE,"Invalid ID#",VLOOKUP($A59,#REF!,10,FALSE))</f>
        <v>#REF!</v>
      </c>
      <c r="D59" s="483"/>
      <c r="E59" s="488" t="e">
        <f>IF(ISNA(VLOOKUP($A59,#REF!,7,FALSE))=TRUE,"Invalid ID#",VLOOKUP($A59,#REF!,7,FALSE))</f>
        <v>#REF!</v>
      </c>
      <c r="F59" s="488" t="e">
        <f>IF(ISNA(VLOOKUP($A59,#REF!,8,FALSE))=TRUE,"Invalid ID#",VLOOKUP($A59,#REF!,8,FALSE))</f>
        <v>#REF!</v>
      </c>
      <c r="G59" s="521" t="e">
        <f>IF(ISNA(VLOOKUP($A59,#REF!,12,FALSE))=TRUE,"Invalid ID#",VLOOKUP($A59,#REF!,12,FALSE))</f>
        <v>#REF!</v>
      </c>
      <c r="H59" s="485">
        <v>0</v>
      </c>
      <c r="I59" s="486" t="e">
        <f>IF(ISTEXT((VLOOKUP(A59,#REF!,13,FALSE))),(VLOOKUP(A59,#REF!,13,FALSE)),IF(ISNUMBER(VLOOKUP(A59,#REF!,13,FALSE))*ExchangeRate,VLOOKUP(A59,#REF!,13,FALSE))*ExchangeRate)</f>
        <v>#REF!</v>
      </c>
      <c r="J59" s="487" t="e">
        <f t="shared" si="12"/>
        <v>#REF!</v>
      </c>
      <c r="K59" s="485"/>
      <c r="L59" s="489" t="e">
        <f>IF(ISNA(VLOOKUP($A59,#REF!,14,FALSE))=TRUE,"Invalid ID#",VLOOKUP($A59,#REF!,14,FALSE))</f>
        <v>#REF!</v>
      </c>
      <c r="M59" s="516" t="e">
        <f>IF(ISNA(VLOOKUP($A59,#REF!,15,FALSE))=TRUE,"Invalid ID#",VLOOKUP($A59,#REF!,15,FALSE))</f>
        <v>#REF!</v>
      </c>
      <c r="N59" s="490" t="e">
        <f>IF(ISNA(VLOOKUP($A59,#REF!,16,FALSE))=TRUE,"Invalid ID#",VLOOKUP($A59,#REF!,16,FALSE))</f>
        <v>#REF!</v>
      </c>
      <c r="O59" s="491" t="e">
        <f t="shared" si="13"/>
        <v>#REF!</v>
      </c>
      <c r="P59" s="492" t="e">
        <f>IF(ISNA(VLOOKUP($A59,#REF!,17,FALSE))=TRUE,"Invalid ID#",VLOOKUP($A59,#REF!,17,FALSE))</f>
        <v>#REF!</v>
      </c>
      <c r="Q59" s="492" t="e">
        <f>IF(ISNA(VLOOKUP($A59,#REF!,18,FALSE))=TRUE,"Invalid ID#",VLOOKUP($A59,#REF!,18,FALSE))</f>
        <v>#REF!</v>
      </c>
      <c r="R59" s="492" t="e">
        <f>IF(ISNA(VLOOKUP($A59,#REF!,19,FALSE))=TRUE,"Invalid ID#",VLOOKUP($A59,#REF!,19,FALSE))</f>
        <v>#REF!</v>
      </c>
    </row>
    <row r="60" spans="1:18" s="100" customFormat="1" ht="12" customHeight="1" outlineLevel="1">
      <c r="A60" s="481" t="s">
        <v>20</v>
      </c>
      <c r="B60" s="482" t="e">
        <f>IF(ISNA(VLOOKUP($A60,#REF!,9,FALSE))=TRUE,"Invalid ID#",VLOOKUP($A60,#REF!,9,FALSE))</f>
        <v>#REF!</v>
      </c>
      <c r="C60" s="482" t="e">
        <f>IF(ISNA(VLOOKUP($A60,#REF!,10,FALSE))=TRUE,"Invalid ID#",VLOOKUP($A60,#REF!,10,FALSE))</f>
        <v>#REF!</v>
      </c>
      <c r="D60" s="483"/>
      <c r="E60" s="488" t="e">
        <f>IF(ISNA(VLOOKUP($A60,#REF!,7,FALSE))=TRUE,"Invalid ID#",VLOOKUP($A60,#REF!,7,FALSE))</f>
        <v>#REF!</v>
      </c>
      <c r="F60" s="488" t="e">
        <f>IF(ISNA(VLOOKUP($A60,#REF!,8,FALSE))=TRUE,"Invalid ID#",VLOOKUP($A60,#REF!,8,FALSE))</f>
        <v>#REF!</v>
      </c>
      <c r="G60" s="521" t="e">
        <f>IF(ISNA(VLOOKUP($A60,#REF!,12,FALSE))=TRUE,"Invalid ID#",VLOOKUP($A60,#REF!,12,FALSE))</f>
        <v>#REF!</v>
      </c>
      <c r="H60" s="485">
        <v>0</v>
      </c>
      <c r="I60" s="486" t="e">
        <f>IF(ISTEXT((VLOOKUP(A60,#REF!,13,FALSE))),(VLOOKUP(A60,#REF!,13,FALSE)),IF(ISNUMBER(VLOOKUP(A60,#REF!,13,FALSE))*ExchangeRate,VLOOKUP(A60,#REF!,13,FALSE))*ExchangeRate)</f>
        <v>#REF!</v>
      </c>
      <c r="J60" s="487" t="e">
        <f t="shared" si="12"/>
        <v>#REF!</v>
      </c>
      <c r="K60" s="485"/>
      <c r="L60" s="489" t="e">
        <f>IF(ISNA(VLOOKUP($A60,#REF!,14,FALSE))=TRUE,"Invalid ID#",VLOOKUP($A60,#REF!,14,FALSE))</f>
        <v>#REF!</v>
      </c>
      <c r="M60" s="516" t="e">
        <f>IF(ISNA(VLOOKUP($A60,#REF!,15,FALSE))=TRUE,"Invalid ID#",VLOOKUP($A60,#REF!,15,FALSE))</f>
        <v>#REF!</v>
      </c>
      <c r="N60" s="490" t="e">
        <f>IF(ISNA(VLOOKUP($A60,#REF!,16,FALSE))=TRUE,"Invalid ID#",VLOOKUP($A60,#REF!,16,FALSE))</f>
        <v>#REF!</v>
      </c>
      <c r="O60" s="491" t="e">
        <f t="shared" si="13"/>
        <v>#REF!</v>
      </c>
      <c r="P60" s="492" t="e">
        <f>IF(ISNA(VLOOKUP($A60,#REF!,17,FALSE))=TRUE,"Invalid ID#",VLOOKUP($A60,#REF!,17,FALSE))</f>
        <v>#REF!</v>
      </c>
      <c r="Q60" s="492" t="e">
        <f>IF(ISNA(VLOOKUP($A60,#REF!,18,FALSE))=TRUE,"Invalid ID#",VLOOKUP($A60,#REF!,18,FALSE))</f>
        <v>#REF!</v>
      </c>
      <c r="R60" s="492" t="e">
        <f>IF(ISNA(VLOOKUP($A60,#REF!,19,FALSE))=TRUE,"Invalid ID#",VLOOKUP($A60,#REF!,19,FALSE))</f>
        <v>#REF!</v>
      </c>
    </row>
    <row r="61" spans="1:18" s="100" customFormat="1" ht="12" customHeight="1" outlineLevel="1">
      <c r="A61" s="481" t="s">
        <v>20</v>
      </c>
      <c r="B61" s="482" t="e">
        <f>IF(ISNA(VLOOKUP($A61,#REF!,9,FALSE))=TRUE,"Invalid ID#",VLOOKUP($A61,#REF!,9,FALSE))</f>
        <v>#REF!</v>
      </c>
      <c r="C61" s="482" t="e">
        <f>IF(ISNA(VLOOKUP($A61,#REF!,10,FALSE))=TRUE,"Invalid ID#",VLOOKUP($A61,#REF!,10,FALSE))</f>
        <v>#REF!</v>
      </c>
      <c r="D61" s="483"/>
      <c r="E61" s="488" t="e">
        <f>IF(ISNA(VLOOKUP($A61,#REF!,7,FALSE))=TRUE,"Invalid ID#",VLOOKUP($A61,#REF!,7,FALSE))</f>
        <v>#REF!</v>
      </c>
      <c r="F61" s="488" t="e">
        <f>IF(ISNA(VLOOKUP($A61,#REF!,8,FALSE))=TRUE,"Invalid ID#",VLOOKUP($A61,#REF!,8,FALSE))</f>
        <v>#REF!</v>
      </c>
      <c r="G61" s="521" t="e">
        <f>IF(ISNA(VLOOKUP($A61,#REF!,12,FALSE))=TRUE,"Invalid ID#",VLOOKUP($A61,#REF!,12,FALSE))</f>
        <v>#REF!</v>
      </c>
      <c r="H61" s="485">
        <v>0</v>
      </c>
      <c r="I61" s="486" t="e">
        <f>IF(ISTEXT((VLOOKUP(A61,#REF!,13,FALSE))),(VLOOKUP(A61,#REF!,13,FALSE)),IF(ISNUMBER(VLOOKUP(A61,#REF!,13,FALSE))*ExchangeRate,VLOOKUP(A61,#REF!,13,FALSE))*ExchangeRate)</f>
        <v>#REF!</v>
      </c>
      <c r="J61" s="487" t="e">
        <f t="shared" si="12"/>
        <v>#REF!</v>
      </c>
      <c r="K61" s="485"/>
      <c r="L61" s="489" t="e">
        <f>IF(ISNA(VLOOKUP($A61,#REF!,14,FALSE))=TRUE,"Invalid ID#",VLOOKUP($A61,#REF!,14,FALSE))</f>
        <v>#REF!</v>
      </c>
      <c r="M61" s="516" t="e">
        <f>IF(ISNA(VLOOKUP($A61,#REF!,15,FALSE))=TRUE,"Invalid ID#",VLOOKUP($A61,#REF!,15,FALSE))</f>
        <v>#REF!</v>
      </c>
      <c r="N61" s="490" t="e">
        <f>IF(ISNA(VLOOKUP($A61,#REF!,16,FALSE))=TRUE,"Invalid ID#",VLOOKUP($A61,#REF!,16,FALSE))</f>
        <v>#REF!</v>
      </c>
      <c r="O61" s="491" t="e">
        <f t="shared" si="13"/>
        <v>#REF!</v>
      </c>
      <c r="P61" s="492" t="e">
        <f>IF(ISNA(VLOOKUP($A61,#REF!,17,FALSE))=TRUE,"Invalid ID#",VLOOKUP($A61,#REF!,17,FALSE))</f>
        <v>#REF!</v>
      </c>
      <c r="Q61" s="492" t="e">
        <f>IF(ISNA(VLOOKUP($A61,#REF!,18,FALSE))=TRUE,"Invalid ID#",VLOOKUP($A61,#REF!,18,FALSE))</f>
        <v>#REF!</v>
      </c>
      <c r="R61" s="492" t="e">
        <f>IF(ISNA(VLOOKUP($A61,#REF!,19,FALSE))=TRUE,"Invalid ID#",VLOOKUP($A61,#REF!,19,FALSE))</f>
        <v>#REF!</v>
      </c>
    </row>
    <row r="62" spans="1:18" s="100" customFormat="1" ht="12" customHeight="1" outlineLevel="1">
      <c r="A62" s="481" t="s">
        <v>20</v>
      </c>
      <c r="B62" s="482" t="e">
        <f>IF(ISNA(VLOOKUP($A62,#REF!,9,FALSE))=TRUE,"Invalid ID#",VLOOKUP($A62,#REF!,9,FALSE))</f>
        <v>#REF!</v>
      </c>
      <c r="C62" s="482" t="e">
        <f>IF(ISNA(VLOOKUP($A62,#REF!,10,FALSE))=TRUE,"Invalid ID#",VLOOKUP($A62,#REF!,10,FALSE))</f>
        <v>#REF!</v>
      </c>
      <c r="D62" s="483"/>
      <c r="E62" s="488" t="e">
        <f>IF(ISNA(VLOOKUP($A62,#REF!,7,FALSE))=TRUE,"Invalid ID#",VLOOKUP($A62,#REF!,7,FALSE))</f>
        <v>#REF!</v>
      </c>
      <c r="F62" s="488" t="e">
        <f>IF(ISNA(VLOOKUP($A62,#REF!,8,FALSE))=TRUE,"Invalid ID#",VLOOKUP($A62,#REF!,8,FALSE))</f>
        <v>#REF!</v>
      </c>
      <c r="G62" s="521" t="e">
        <f>IF(ISNA(VLOOKUP($A62,#REF!,12,FALSE))=TRUE,"Invalid ID#",VLOOKUP($A62,#REF!,12,FALSE))</f>
        <v>#REF!</v>
      </c>
      <c r="H62" s="485">
        <v>0</v>
      </c>
      <c r="I62" s="486" t="e">
        <f>IF(ISTEXT((VLOOKUP(A62,#REF!,13,FALSE))),(VLOOKUP(A62,#REF!,13,FALSE)),IF(ISNUMBER(VLOOKUP(A62,#REF!,13,FALSE))*ExchangeRate,VLOOKUP(A62,#REF!,13,FALSE))*ExchangeRate)</f>
        <v>#REF!</v>
      </c>
      <c r="J62" s="487" t="e">
        <f t="shared" si="12"/>
        <v>#REF!</v>
      </c>
      <c r="K62" s="485"/>
      <c r="L62" s="489" t="e">
        <f>IF(ISNA(VLOOKUP($A62,#REF!,14,FALSE))=TRUE,"Invalid ID#",VLOOKUP($A62,#REF!,14,FALSE))</f>
        <v>#REF!</v>
      </c>
      <c r="M62" s="516" t="e">
        <f>IF(ISNA(VLOOKUP($A62,#REF!,15,FALSE))=TRUE,"Invalid ID#",VLOOKUP($A62,#REF!,15,FALSE))</f>
        <v>#REF!</v>
      </c>
      <c r="N62" s="490" t="e">
        <f>IF(ISNA(VLOOKUP($A62,#REF!,16,FALSE))=TRUE,"Invalid ID#",VLOOKUP($A62,#REF!,16,FALSE))</f>
        <v>#REF!</v>
      </c>
      <c r="O62" s="491" t="e">
        <f t="shared" si="13"/>
        <v>#REF!</v>
      </c>
      <c r="P62" s="492" t="e">
        <f>IF(ISNA(VLOOKUP($A62,#REF!,17,FALSE))=TRUE,"Invalid ID#",VLOOKUP($A62,#REF!,17,FALSE))</f>
        <v>#REF!</v>
      </c>
      <c r="Q62" s="492" t="e">
        <f>IF(ISNA(VLOOKUP($A62,#REF!,18,FALSE))=TRUE,"Invalid ID#",VLOOKUP($A62,#REF!,18,FALSE))</f>
        <v>#REF!</v>
      </c>
      <c r="R62" s="492" t="e">
        <f>IF(ISNA(VLOOKUP($A62,#REF!,19,FALSE))=TRUE,"Invalid ID#",VLOOKUP($A62,#REF!,19,FALSE))</f>
        <v>#REF!</v>
      </c>
    </row>
    <row r="63" spans="1:18" s="100" customFormat="1" ht="12" customHeight="1" outlineLevel="1">
      <c r="A63" s="481" t="s">
        <v>20</v>
      </c>
      <c r="B63" s="482" t="e">
        <f>IF(ISNA(VLOOKUP($A63,#REF!,9,FALSE))=TRUE,"Invalid ID#",VLOOKUP($A63,#REF!,9,FALSE))</f>
        <v>#REF!</v>
      </c>
      <c r="C63" s="482" t="e">
        <f>IF(ISNA(VLOOKUP($A63,#REF!,10,FALSE))=TRUE,"Invalid ID#",VLOOKUP($A63,#REF!,10,FALSE))</f>
        <v>#REF!</v>
      </c>
      <c r="D63" s="483"/>
      <c r="E63" s="488" t="e">
        <f>IF(ISNA(VLOOKUP($A63,#REF!,7,FALSE))=TRUE,"Invalid ID#",VLOOKUP($A63,#REF!,7,FALSE))</f>
        <v>#REF!</v>
      </c>
      <c r="F63" s="488" t="e">
        <f>IF(ISNA(VLOOKUP($A63,#REF!,8,FALSE))=TRUE,"Invalid ID#",VLOOKUP($A63,#REF!,8,FALSE))</f>
        <v>#REF!</v>
      </c>
      <c r="G63" s="521" t="e">
        <f>IF(ISNA(VLOOKUP($A63,#REF!,12,FALSE))=TRUE,"Invalid ID#",VLOOKUP($A63,#REF!,12,FALSE))</f>
        <v>#REF!</v>
      </c>
      <c r="H63" s="485">
        <v>0</v>
      </c>
      <c r="I63" s="486" t="e">
        <f>IF(ISTEXT((VLOOKUP(A63,#REF!,13,FALSE))),(VLOOKUP(A63,#REF!,13,FALSE)),IF(ISNUMBER(VLOOKUP(A63,#REF!,13,FALSE))*ExchangeRate,VLOOKUP(A63,#REF!,13,FALSE))*ExchangeRate)</f>
        <v>#REF!</v>
      </c>
      <c r="J63" s="487" t="e">
        <f t="shared" si="12"/>
        <v>#REF!</v>
      </c>
      <c r="K63" s="485"/>
      <c r="L63" s="489" t="e">
        <f>IF(ISNA(VLOOKUP($A63,#REF!,14,FALSE))=TRUE,"Invalid ID#",VLOOKUP($A63,#REF!,14,FALSE))</f>
        <v>#REF!</v>
      </c>
      <c r="M63" s="516" t="e">
        <f>IF(ISNA(VLOOKUP($A63,#REF!,15,FALSE))=TRUE,"Invalid ID#",VLOOKUP($A63,#REF!,15,FALSE))</f>
        <v>#REF!</v>
      </c>
      <c r="N63" s="490" t="e">
        <f>IF(ISNA(VLOOKUP($A63,#REF!,16,FALSE))=TRUE,"Invalid ID#",VLOOKUP($A63,#REF!,16,FALSE))</f>
        <v>#REF!</v>
      </c>
      <c r="O63" s="491" t="e">
        <f t="shared" si="13"/>
        <v>#REF!</v>
      </c>
      <c r="P63" s="492" t="e">
        <f>IF(ISNA(VLOOKUP($A63,#REF!,17,FALSE))=TRUE,"Invalid ID#",VLOOKUP($A63,#REF!,17,FALSE))</f>
        <v>#REF!</v>
      </c>
      <c r="Q63" s="492" t="e">
        <f>IF(ISNA(VLOOKUP($A63,#REF!,18,FALSE))=TRUE,"Invalid ID#",VLOOKUP($A63,#REF!,18,FALSE))</f>
        <v>#REF!</v>
      </c>
      <c r="R63" s="492" t="e">
        <f>IF(ISNA(VLOOKUP($A63,#REF!,19,FALSE))=TRUE,"Invalid ID#",VLOOKUP($A63,#REF!,19,FALSE))</f>
        <v>#REF!</v>
      </c>
    </row>
    <row r="64" spans="1:18" s="100" customFormat="1" ht="12" customHeight="1" outlineLevel="1" thickBot="1">
      <c r="A64" s="481" t="s">
        <v>20</v>
      </c>
      <c r="B64" s="482" t="e">
        <f>IF(ISNA(VLOOKUP($A64,#REF!,9,FALSE))=TRUE,"Invalid ID#",VLOOKUP($A64,#REF!,9,FALSE))</f>
        <v>#REF!</v>
      </c>
      <c r="C64" s="482" t="e">
        <f>IF(ISNA(VLOOKUP($A64,#REF!,10,FALSE))=TRUE,"Invalid ID#",VLOOKUP($A64,#REF!,10,FALSE))</f>
        <v>#REF!</v>
      </c>
      <c r="D64" s="483"/>
      <c r="E64" s="488" t="e">
        <f>IF(ISNA(VLOOKUP($A64,#REF!,7,FALSE))=TRUE,"Invalid ID#",VLOOKUP($A64,#REF!,7,FALSE))</f>
        <v>#REF!</v>
      </c>
      <c r="F64" s="488" t="e">
        <f>IF(ISNA(VLOOKUP($A64,#REF!,8,FALSE))=TRUE,"Invalid ID#",VLOOKUP($A64,#REF!,8,FALSE))</f>
        <v>#REF!</v>
      </c>
      <c r="G64" s="521" t="e">
        <f>IF(ISNA(VLOOKUP($A64,#REF!,12,FALSE))=TRUE,"Invalid ID#",VLOOKUP($A64,#REF!,12,FALSE))</f>
        <v>#REF!</v>
      </c>
      <c r="H64" s="485">
        <v>0</v>
      </c>
      <c r="I64" s="486" t="e">
        <f>IF(ISTEXT((VLOOKUP(A64,#REF!,13,FALSE))),(VLOOKUP(A64,#REF!,13,FALSE)),IF(ISNUMBER(VLOOKUP(A64,#REF!,13,FALSE))*ExchangeRate,VLOOKUP(A64,#REF!,13,FALSE))*ExchangeRate)</f>
        <v>#REF!</v>
      </c>
      <c r="J64" s="487" t="e">
        <f t="shared" si="12"/>
        <v>#REF!</v>
      </c>
      <c r="K64" s="485"/>
      <c r="L64" s="489" t="e">
        <f>IF(ISNA(VLOOKUP($A64,#REF!,14,FALSE))=TRUE,"Invalid ID#",VLOOKUP($A64,#REF!,14,FALSE))</f>
        <v>#REF!</v>
      </c>
      <c r="M64" s="516" t="e">
        <f>IF(ISNA(VLOOKUP($A64,#REF!,15,FALSE))=TRUE,"Invalid ID#",VLOOKUP($A64,#REF!,15,FALSE))</f>
        <v>#REF!</v>
      </c>
      <c r="N64" s="490" t="e">
        <f>IF(ISNA(VLOOKUP($A64,#REF!,16,FALSE))=TRUE,"Invalid ID#",VLOOKUP($A64,#REF!,16,FALSE))</f>
        <v>#REF!</v>
      </c>
      <c r="O64" s="491" t="e">
        <f t="shared" si="13"/>
        <v>#REF!</v>
      </c>
      <c r="P64" s="492" t="e">
        <f>IF(ISNA(VLOOKUP($A64,#REF!,17,FALSE))=TRUE,"Invalid ID#",VLOOKUP($A64,#REF!,17,FALSE))</f>
        <v>#REF!</v>
      </c>
      <c r="Q64" s="492" t="e">
        <f>IF(ISNA(VLOOKUP($A64,#REF!,18,FALSE))=TRUE,"Invalid ID#",VLOOKUP($A64,#REF!,18,FALSE))</f>
        <v>#REF!</v>
      </c>
      <c r="R64" s="492" t="e">
        <f>IF(ISNA(VLOOKUP($A64,#REF!,19,FALSE))=TRUE,"Invalid ID#",VLOOKUP($A64,#REF!,19,FALSE))</f>
        <v>#REF!</v>
      </c>
    </row>
    <row r="65" spans="1:18" s="100" customFormat="1" ht="13.15" customHeight="1" outlineLevel="1" thickTop="1">
      <c r="A65" s="98"/>
      <c r="B65" s="97"/>
      <c r="C65" s="98"/>
      <c r="D65" s="442"/>
      <c r="E65" s="325"/>
      <c r="F65" s="325"/>
      <c r="G65" s="104"/>
      <c r="H65" s="359"/>
      <c r="I65" s="25"/>
      <c r="J65" s="495"/>
      <c r="K65" s="496" t="e">
        <f>SUM(J57:J65)</f>
        <v>#REF!</v>
      </c>
      <c r="L65" s="517"/>
      <c r="M65" s="517"/>
      <c r="N65" s="531"/>
      <c r="O65" s="532"/>
      <c r="P65" s="29"/>
      <c r="Q65" s="29"/>
      <c r="R65" s="29"/>
    </row>
    <row r="66" spans="1:18" s="104" customFormat="1" ht="13.15" customHeight="1" outlineLevel="1">
      <c r="A66" s="102"/>
      <c r="B66" s="101"/>
      <c r="C66" s="102"/>
      <c r="D66" s="442"/>
      <c r="E66" s="103"/>
      <c r="F66" s="103"/>
      <c r="G66" s="522"/>
      <c r="H66" s="546" t="s">
        <v>145</v>
      </c>
      <c r="I66" s="349"/>
      <c r="J66" s="26"/>
      <c r="L66" s="518"/>
      <c r="M66" s="518"/>
      <c r="N66" s="246"/>
      <c r="O66" s="105"/>
      <c r="P66" s="247"/>
      <c r="Q66" s="247"/>
      <c r="R66" s="247"/>
    </row>
    <row r="67" spans="1:18" s="114" customFormat="1" ht="13.15" customHeight="1" outlineLevel="1">
      <c r="A67" s="544" t="s">
        <v>146</v>
      </c>
      <c r="B67" s="107"/>
      <c r="C67" s="108"/>
      <c r="D67" s="92" t="s">
        <v>1</v>
      </c>
      <c r="E67" s="109"/>
      <c r="F67" s="109"/>
      <c r="G67" s="523"/>
      <c r="H67" s="545">
        <f>COUNTIF(H68:H74,"&lt;&gt;0")</f>
        <v>0</v>
      </c>
      <c r="I67" s="112"/>
      <c r="J67" s="112"/>
      <c r="K67" s="112"/>
      <c r="L67" s="519"/>
      <c r="M67" s="519"/>
      <c r="N67" s="248"/>
      <c r="O67" s="113"/>
      <c r="P67" s="249"/>
      <c r="Q67" s="249"/>
      <c r="R67" s="249"/>
    </row>
    <row r="68" spans="1:18" s="100" customFormat="1" ht="12" customHeight="1" outlineLevel="1">
      <c r="A68" s="481" t="s">
        <v>20</v>
      </c>
      <c r="B68" s="482" t="e">
        <f>IF(ISNA(VLOOKUP($A68,#REF!,9,FALSE))=TRUE,"Invalid ID#",VLOOKUP($A68,#REF!,9,FALSE))</f>
        <v>#REF!</v>
      </c>
      <c r="C68" s="482" t="e">
        <f>IF(ISNA(VLOOKUP($A68,#REF!,10,FALSE))=TRUE,"Invalid ID#",VLOOKUP($A68,#REF!,10,FALSE))</f>
        <v>#REF!</v>
      </c>
      <c r="D68" s="483"/>
      <c r="E68" s="488" t="e">
        <f>IF(ISNA(VLOOKUP($A68,#REF!,7,FALSE))=TRUE,"Invalid ID#",VLOOKUP($A68,#REF!,7,FALSE))</f>
        <v>#REF!</v>
      </c>
      <c r="F68" s="488" t="e">
        <f>IF(ISNA(VLOOKUP($A68,#REF!,8,FALSE))=TRUE,"Invalid ID#",VLOOKUP($A68,#REF!,8,FALSE))</f>
        <v>#REF!</v>
      </c>
      <c r="G68" s="521" t="e">
        <f>IF(ISNA(VLOOKUP($A68,#REF!,12,FALSE))=TRUE,"Invalid ID#",VLOOKUP($A68,#REF!,12,FALSE))</f>
        <v>#REF!</v>
      </c>
      <c r="H68" s="485">
        <v>0</v>
      </c>
      <c r="I68" s="486" t="e">
        <f>IF(ISTEXT((VLOOKUP(A68,#REF!,13,FALSE))),(VLOOKUP(A68,#REF!,13,FALSE)),IF(ISNUMBER(VLOOKUP(A68,#REF!,13,FALSE))*ExchangeRate,VLOOKUP(A68,#REF!,13,FALSE))*ExchangeRate)</f>
        <v>#REF!</v>
      </c>
      <c r="J68" s="487" t="e">
        <f t="shared" ref="J68:J74" si="14">IF(ISTEXT(I68),I68,H68*I68)</f>
        <v>#REF!</v>
      </c>
      <c r="K68" s="485"/>
      <c r="L68" s="489" t="e">
        <f>IF(ISNA(VLOOKUP($A68,#REF!,14,FALSE))=TRUE,"Invalid ID#",VLOOKUP($A68,#REF!,14,FALSE))</f>
        <v>#REF!</v>
      </c>
      <c r="M68" s="516" t="e">
        <f>IF(ISNA(VLOOKUP($A68,#REF!,15,FALSE))=TRUE,"Invalid ID#",VLOOKUP($A68,#REF!,15,FALSE))</f>
        <v>#REF!</v>
      </c>
      <c r="N68" s="490" t="e">
        <f>IF(ISNA(VLOOKUP($A68,#REF!,16,FALSE))=TRUE,"Invalid ID#",VLOOKUP($A68,#REF!,16,FALSE))</f>
        <v>#REF!</v>
      </c>
      <c r="O68" s="491" t="e">
        <f t="shared" ref="O68:O74" si="15">ROUNDUP((H68*N68),0)</f>
        <v>#REF!</v>
      </c>
      <c r="P68" s="492" t="e">
        <f>IF(ISNA(VLOOKUP($A68,#REF!,17,FALSE))=TRUE,"Invalid ID#",VLOOKUP($A68,#REF!,17,FALSE))</f>
        <v>#REF!</v>
      </c>
      <c r="Q68" s="492" t="e">
        <f>IF(ISNA(VLOOKUP($A68,#REF!,18,FALSE))=TRUE,"Invalid ID#",VLOOKUP($A68,#REF!,18,FALSE))</f>
        <v>#REF!</v>
      </c>
      <c r="R68" s="492" t="e">
        <f>IF(ISNA(VLOOKUP($A68,#REF!,19,FALSE))=TRUE,"Invalid ID#",VLOOKUP($A68,#REF!,19,FALSE))</f>
        <v>#REF!</v>
      </c>
    </row>
    <row r="69" spans="1:18" s="100" customFormat="1" ht="12" customHeight="1" outlineLevel="1">
      <c r="A69" s="481" t="s">
        <v>20</v>
      </c>
      <c r="B69" s="482" t="e">
        <f>IF(ISNA(VLOOKUP($A69,#REF!,9,FALSE))=TRUE,"Invalid ID#",VLOOKUP($A69,#REF!,9,FALSE))</f>
        <v>#REF!</v>
      </c>
      <c r="C69" s="482" t="e">
        <f>IF(ISNA(VLOOKUP($A69,#REF!,10,FALSE))=TRUE,"Invalid ID#",VLOOKUP($A69,#REF!,10,FALSE))</f>
        <v>#REF!</v>
      </c>
      <c r="D69" s="483"/>
      <c r="E69" s="488" t="e">
        <f>IF(ISNA(VLOOKUP($A69,#REF!,7,FALSE))=TRUE,"Invalid ID#",VLOOKUP($A69,#REF!,7,FALSE))</f>
        <v>#REF!</v>
      </c>
      <c r="F69" s="488" t="e">
        <f>IF(ISNA(VLOOKUP($A69,#REF!,8,FALSE))=TRUE,"Invalid ID#",VLOOKUP($A69,#REF!,8,FALSE))</f>
        <v>#REF!</v>
      </c>
      <c r="G69" s="521" t="e">
        <f>IF(ISNA(VLOOKUP($A69,#REF!,12,FALSE))=TRUE,"Invalid ID#",VLOOKUP($A69,#REF!,12,FALSE))</f>
        <v>#REF!</v>
      </c>
      <c r="H69" s="485">
        <v>0</v>
      </c>
      <c r="I69" s="486" t="e">
        <f>IF(ISTEXT((VLOOKUP(A69,#REF!,13,FALSE))),(VLOOKUP(A69,#REF!,13,FALSE)),IF(ISNUMBER(VLOOKUP(A69,#REF!,13,FALSE))*ExchangeRate,VLOOKUP(A69,#REF!,13,FALSE))*ExchangeRate)</f>
        <v>#REF!</v>
      </c>
      <c r="J69" s="487" t="e">
        <f t="shared" si="14"/>
        <v>#REF!</v>
      </c>
      <c r="K69" s="485"/>
      <c r="L69" s="489" t="e">
        <f>IF(ISNA(VLOOKUP($A69,#REF!,14,FALSE))=TRUE,"Invalid ID#",VLOOKUP($A69,#REF!,14,FALSE))</f>
        <v>#REF!</v>
      </c>
      <c r="M69" s="516" t="e">
        <f>IF(ISNA(VLOOKUP($A69,#REF!,15,FALSE))=TRUE,"Invalid ID#",VLOOKUP($A69,#REF!,15,FALSE))</f>
        <v>#REF!</v>
      </c>
      <c r="N69" s="490" t="e">
        <f>IF(ISNA(VLOOKUP($A69,#REF!,16,FALSE))=TRUE,"Invalid ID#",VLOOKUP($A69,#REF!,16,FALSE))</f>
        <v>#REF!</v>
      </c>
      <c r="O69" s="491" t="e">
        <f t="shared" si="15"/>
        <v>#REF!</v>
      </c>
      <c r="P69" s="492" t="e">
        <f>IF(ISNA(VLOOKUP($A69,#REF!,17,FALSE))=TRUE,"Invalid ID#",VLOOKUP($A69,#REF!,17,FALSE))</f>
        <v>#REF!</v>
      </c>
      <c r="Q69" s="492" t="e">
        <f>IF(ISNA(VLOOKUP($A69,#REF!,18,FALSE))=TRUE,"Invalid ID#",VLOOKUP($A69,#REF!,18,FALSE))</f>
        <v>#REF!</v>
      </c>
      <c r="R69" s="492" t="e">
        <f>IF(ISNA(VLOOKUP($A69,#REF!,19,FALSE))=TRUE,"Invalid ID#",VLOOKUP($A69,#REF!,19,FALSE))</f>
        <v>#REF!</v>
      </c>
    </row>
    <row r="70" spans="1:18" s="100" customFormat="1" ht="12" customHeight="1" outlineLevel="1">
      <c r="A70" s="481" t="s">
        <v>20</v>
      </c>
      <c r="B70" s="482" t="e">
        <f>IF(ISNA(VLOOKUP($A70,#REF!,9,FALSE))=TRUE,"Invalid ID#",VLOOKUP($A70,#REF!,9,FALSE))</f>
        <v>#REF!</v>
      </c>
      <c r="C70" s="482" t="e">
        <f>IF(ISNA(VLOOKUP($A70,#REF!,10,FALSE))=TRUE,"Invalid ID#",VLOOKUP($A70,#REF!,10,FALSE))</f>
        <v>#REF!</v>
      </c>
      <c r="D70" s="483"/>
      <c r="E70" s="488" t="e">
        <f>IF(ISNA(VLOOKUP($A70,#REF!,7,FALSE))=TRUE,"Invalid ID#",VLOOKUP($A70,#REF!,7,FALSE))</f>
        <v>#REF!</v>
      </c>
      <c r="F70" s="488" t="e">
        <f>IF(ISNA(VLOOKUP($A70,#REF!,8,FALSE))=TRUE,"Invalid ID#",VLOOKUP($A70,#REF!,8,FALSE))</f>
        <v>#REF!</v>
      </c>
      <c r="G70" s="521" t="e">
        <f>IF(ISNA(VLOOKUP($A70,#REF!,12,FALSE))=TRUE,"Invalid ID#",VLOOKUP($A70,#REF!,12,FALSE))</f>
        <v>#REF!</v>
      </c>
      <c r="H70" s="485">
        <v>0</v>
      </c>
      <c r="I70" s="486" t="e">
        <f>IF(ISTEXT((VLOOKUP(A70,#REF!,13,FALSE))),(VLOOKUP(A70,#REF!,13,FALSE)),IF(ISNUMBER(VLOOKUP(A70,#REF!,13,FALSE))*ExchangeRate,VLOOKUP(A70,#REF!,13,FALSE))*ExchangeRate)</f>
        <v>#REF!</v>
      </c>
      <c r="J70" s="487" t="e">
        <f t="shared" si="14"/>
        <v>#REF!</v>
      </c>
      <c r="K70" s="485"/>
      <c r="L70" s="489" t="e">
        <f>IF(ISNA(VLOOKUP($A70,#REF!,14,FALSE))=TRUE,"Invalid ID#",VLOOKUP($A70,#REF!,14,FALSE))</f>
        <v>#REF!</v>
      </c>
      <c r="M70" s="516" t="e">
        <f>IF(ISNA(VLOOKUP($A70,#REF!,15,FALSE))=TRUE,"Invalid ID#",VLOOKUP($A70,#REF!,15,FALSE))</f>
        <v>#REF!</v>
      </c>
      <c r="N70" s="490" t="e">
        <f>IF(ISNA(VLOOKUP($A70,#REF!,16,FALSE))=TRUE,"Invalid ID#",VLOOKUP($A70,#REF!,16,FALSE))</f>
        <v>#REF!</v>
      </c>
      <c r="O70" s="491" t="e">
        <f t="shared" si="15"/>
        <v>#REF!</v>
      </c>
      <c r="P70" s="492" t="e">
        <f>IF(ISNA(VLOOKUP($A70,#REF!,17,FALSE))=TRUE,"Invalid ID#",VLOOKUP($A70,#REF!,17,FALSE))</f>
        <v>#REF!</v>
      </c>
      <c r="Q70" s="492" t="e">
        <f>IF(ISNA(VLOOKUP($A70,#REF!,18,FALSE))=TRUE,"Invalid ID#",VLOOKUP($A70,#REF!,18,FALSE))</f>
        <v>#REF!</v>
      </c>
      <c r="R70" s="492" t="e">
        <f>IF(ISNA(VLOOKUP($A70,#REF!,19,FALSE))=TRUE,"Invalid ID#",VLOOKUP($A70,#REF!,19,FALSE))</f>
        <v>#REF!</v>
      </c>
    </row>
    <row r="71" spans="1:18" s="100" customFormat="1" ht="12" customHeight="1" outlineLevel="1">
      <c r="A71" s="481" t="s">
        <v>20</v>
      </c>
      <c r="B71" s="482" t="e">
        <f>IF(ISNA(VLOOKUP($A71,#REF!,9,FALSE))=TRUE,"Invalid ID#",VLOOKUP($A71,#REF!,9,FALSE))</f>
        <v>#REF!</v>
      </c>
      <c r="C71" s="482" t="e">
        <f>IF(ISNA(VLOOKUP($A71,#REF!,10,FALSE))=TRUE,"Invalid ID#",VLOOKUP($A71,#REF!,10,FALSE))</f>
        <v>#REF!</v>
      </c>
      <c r="D71" s="483"/>
      <c r="E71" s="488" t="e">
        <f>IF(ISNA(VLOOKUP($A71,#REF!,7,FALSE))=TRUE,"Invalid ID#",VLOOKUP($A71,#REF!,7,FALSE))</f>
        <v>#REF!</v>
      </c>
      <c r="F71" s="488" t="e">
        <f>IF(ISNA(VLOOKUP($A71,#REF!,8,FALSE))=TRUE,"Invalid ID#",VLOOKUP($A71,#REF!,8,FALSE))</f>
        <v>#REF!</v>
      </c>
      <c r="G71" s="521" t="e">
        <f>IF(ISNA(VLOOKUP($A71,#REF!,12,FALSE))=TRUE,"Invalid ID#",VLOOKUP($A71,#REF!,12,FALSE))</f>
        <v>#REF!</v>
      </c>
      <c r="H71" s="485">
        <v>0</v>
      </c>
      <c r="I71" s="486" t="e">
        <f>IF(ISTEXT((VLOOKUP(A71,#REF!,13,FALSE))),(VLOOKUP(A71,#REF!,13,FALSE)),IF(ISNUMBER(VLOOKUP(A71,#REF!,13,FALSE))*ExchangeRate,VLOOKUP(A71,#REF!,13,FALSE))*ExchangeRate)</f>
        <v>#REF!</v>
      </c>
      <c r="J71" s="487" t="e">
        <f t="shared" si="14"/>
        <v>#REF!</v>
      </c>
      <c r="K71" s="485"/>
      <c r="L71" s="489" t="e">
        <f>IF(ISNA(VLOOKUP($A71,#REF!,14,FALSE))=TRUE,"Invalid ID#",VLOOKUP($A71,#REF!,14,FALSE))</f>
        <v>#REF!</v>
      </c>
      <c r="M71" s="516" t="e">
        <f>IF(ISNA(VLOOKUP($A71,#REF!,15,FALSE))=TRUE,"Invalid ID#",VLOOKUP($A71,#REF!,15,FALSE))</f>
        <v>#REF!</v>
      </c>
      <c r="N71" s="490" t="e">
        <f>IF(ISNA(VLOOKUP($A71,#REF!,16,FALSE))=TRUE,"Invalid ID#",VLOOKUP($A71,#REF!,16,FALSE))</f>
        <v>#REF!</v>
      </c>
      <c r="O71" s="491" t="e">
        <f t="shared" si="15"/>
        <v>#REF!</v>
      </c>
      <c r="P71" s="492" t="e">
        <f>IF(ISNA(VLOOKUP($A71,#REF!,17,FALSE))=TRUE,"Invalid ID#",VLOOKUP($A71,#REF!,17,FALSE))</f>
        <v>#REF!</v>
      </c>
      <c r="Q71" s="492" t="e">
        <f>IF(ISNA(VLOOKUP($A71,#REF!,18,FALSE))=TRUE,"Invalid ID#",VLOOKUP($A71,#REF!,18,FALSE))</f>
        <v>#REF!</v>
      </c>
      <c r="R71" s="492" t="e">
        <f>IF(ISNA(VLOOKUP($A71,#REF!,19,FALSE))=TRUE,"Invalid ID#",VLOOKUP($A71,#REF!,19,FALSE))</f>
        <v>#REF!</v>
      </c>
    </row>
    <row r="72" spans="1:18" s="100" customFormat="1" ht="12" customHeight="1" outlineLevel="1">
      <c r="A72" s="481" t="s">
        <v>20</v>
      </c>
      <c r="B72" s="482" t="e">
        <f>IF(ISNA(VLOOKUP($A72,#REF!,9,FALSE))=TRUE,"Invalid ID#",VLOOKUP($A72,#REF!,9,FALSE))</f>
        <v>#REF!</v>
      </c>
      <c r="C72" s="482" t="e">
        <f>IF(ISNA(VLOOKUP($A72,#REF!,10,FALSE))=TRUE,"Invalid ID#",VLOOKUP($A72,#REF!,10,FALSE))</f>
        <v>#REF!</v>
      </c>
      <c r="D72" s="483"/>
      <c r="E72" s="488" t="e">
        <f>IF(ISNA(VLOOKUP($A72,#REF!,7,FALSE))=TRUE,"Invalid ID#",VLOOKUP($A72,#REF!,7,FALSE))</f>
        <v>#REF!</v>
      </c>
      <c r="F72" s="488" t="e">
        <f>IF(ISNA(VLOOKUP($A72,#REF!,8,FALSE))=TRUE,"Invalid ID#",VLOOKUP($A72,#REF!,8,FALSE))</f>
        <v>#REF!</v>
      </c>
      <c r="G72" s="521" t="e">
        <f>IF(ISNA(VLOOKUP($A72,#REF!,12,FALSE))=TRUE,"Invalid ID#",VLOOKUP($A72,#REF!,12,FALSE))</f>
        <v>#REF!</v>
      </c>
      <c r="H72" s="485">
        <v>0</v>
      </c>
      <c r="I72" s="486" t="e">
        <f>IF(ISTEXT((VLOOKUP(A72,#REF!,13,FALSE))),(VLOOKUP(A72,#REF!,13,FALSE)),IF(ISNUMBER(VLOOKUP(A72,#REF!,13,FALSE))*ExchangeRate,VLOOKUP(A72,#REF!,13,FALSE))*ExchangeRate)</f>
        <v>#REF!</v>
      </c>
      <c r="J72" s="487" t="e">
        <f t="shared" si="14"/>
        <v>#REF!</v>
      </c>
      <c r="K72" s="485"/>
      <c r="L72" s="489" t="e">
        <f>IF(ISNA(VLOOKUP($A72,#REF!,14,FALSE))=TRUE,"Invalid ID#",VLOOKUP($A72,#REF!,14,FALSE))</f>
        <v>#REF!</v>
      </c>
      <c r="M72" s="516" t="e">
        <f>IF(ISNA(VLOOKUP($A72,#REF!,15,FALSE))=TRUE,"Invalid ID#",VLOOKUP($A72,#REF!,15,FALSE))</f>
        <v>#REF!</v>
      </c>
      <c r="N72" s="490" t="e">
        <f>IF(ISNA(VLOOKUP($A72,#REF!,16,FALSE))=TRUE,"Invalid ID#",VLOOKUP($A72,#REF!,16,FALSE))</f>
        <v>#REF!</v>
      </c>
      <c r="O72" s="491" t="e">
        <f t="shared" si="15"/>
        <v>#REF!</v>
      </c>
      <c r="P72" s="492" t="e">
        <f>IF(ISNA(VLOOKUP($A72,#REF!,17,FALSE))=TRUE,"Invalid ID#",VLOOKUP($A72,#REF!,17,FALSE))</f>
        <v>#REF!</v>
      </c>
      <c r="Q72" s="492" t="e">
        <f>IF(ISNA(VLOOKUP($A72,#REF!,18,FALSE))=TRUE,"Invalid ID#",VLOOKUP($A72,#REF!,18,FALSE))</f>
        <v>#REF!</v>
      </c>
      <c r="R72" s="492" t="e">
        <f>IF(ISNA(VLOOKUP($A72,#REF!,19,FALSE))=TRUE,"Invalid ID#",VLOOKUP($A72,#REF!,19,FALSE))</f>
        <v>#REF!</v>
      </c>
    </row>
    <row r="73" spans="1:18" s="100" customFormat="1" ht="12" customHeight="1" outlineLevel="1">
      <c r="A73" s="481" t="s">
        <v>20</v>
      </c>
      <c r="B73" s="482" t="e">
        <f>IF(ISNA(VLOOKUP($A73,#REF!,9,FALSE))=TRUE,"Invalid ID#",VLOOKUP($A73,#REF!,9,FALSE))</f>
        <v>#REF!</v>
      </c>
      <c r="C73" s="482" t="e">
        <f>IF(ISNA(VLOOKUP($A73,#REF!,10,FALSE))=TRUE,"Invalid ID#",VLOOKUP($A73,#REF!,10,FALSE))</f>
        <v>#REF!</v>
      </c>
      <c r="D73" s="483"/>
      <c r="E73" s="488" t="e">
        <f>IF(ISNA(VLOOKUP($A73,#REF!,7,FALSE))=TRUE,"Invalid ID#",VLOOKUP($A73,#REF!,7,FALSE))</f>
        <v>#REF!</v>
      </c>
      <c r="F73" s="488" t="e">
        <f>IF(ISNA(VLOOKUP($A73,#REF!,8,FALSE))=TRUE,"Invalid ID#",VLOOKUP($A73,#REF!,8,FALSE))</f>
        <v>#REF!</v>
      </c>
      <c r="G73" s="521" t="e">
        <f>IF(ISNA(VLOOKUP($A73,#REF!,12,FALSE))=TRUE,"Invalid ID#",VLOOKUP($A73,#REF!,12,FALSE))</f>
        <v>#REF!</v>
      </c>
      <c r="H73" s="485">
        <v>0</v>
      </c>
      <c r="I73" s="486" t="e">
        <f>IF(ISTEXT((VLOOKUP(A73,#REF!,13,FALSE))),(VLOOKUP(A73,#REF!,13,FALSE)),IF(ISNUMBER(VLOOKUP(A73,#REF!,13,FALSE))*ExchangeRate,VLOOKUP(A73,#REF!,13,FALSE))*ExchangeRate)</f>
        <v>#REF!</v>
      </c>
      <c r="J73" s="487" t="e">
        <f t="shared" si="14"/>
        <v>#REF!</v>
      </c>
      <c r="K73" s="485"/>
      <c r="L73" s="489" t="e">
        <f>IF(ISNA(VLOOKUP($A73,#REF!,14,FALSE))=TRUE,"Invalid ID#",VLOOKUP($A73,#REF!,14,FALSE))</f>
        <v>#REF!</v>
      </c>
      <c r="M73" s="516" t="e">
        <f>IF(ISNA(VLOOKUP($A73,#REF!,15,FALSE))=TRUE,"Invalid ID#",VLOOKUP($A73,#REF!,15,FALSE))</f>
        <v>#REF!</v>
      </c>
      <c r="N73" s="490" t="e">
        <f>IF(ISNA(VLOOKUP($A73,#REF!,16,FALSE))=TRUE,"Invalid ID#",VLOOKUP($A73,#REF!,16,FALSE))</f>
        <v>#REF!</v>
      </c>
      <c r="O73" s="491" t="e">
        <f t="shared" si="15"/>
        <v>#REF!</v>
      </c>
      <c r="P73" s="492" t="e">
        <f>IF(ISNA(VLOOKUP($A73,#REF!,17,FALSE))=TRUE,"Invalid ID#",VLOOKUP($A73,#REF!,17,FALSE))</f>
        <v>#REF!</v>
      </c>
      <c r="Q73" s="492" t="e">
        <f>IF(ISNA(VLOOKUP($A73,#REF!,18,FALSE))=TRUE,"Invalid ID#",VLOOKUP($A73,#REF!,18,FALSE))</f>
        <v>#REF!</v>
      </c>
      <c r="R73" s="492" t="e">
        <f>IF(ISNA(VLOOKUP($A73,#REF!,19,FALSE))=TRUE,"Invalid ID#",VLOOKUP($A73,#REF!,19,FALSE))</f>
        <v>#REF!</v>
      </c>
    </row>
    <row r="74" spans="1:18" s="100" customFormat="1" ht="12" customHeight="1" outlineLevel="1" thickBot="1">
      <c r="A74" s="481" t="s">
        <v>20</v>
      </c>
      <c r="B74" s="482" t="e">
        <f>IF(ISNA(VLOOKUP($A74,#REF!,9,FALSE))=TRUE,"Invalid ID#",VLOOKUP($A74,#REF!,9,FALSE))</f>
        <v>#REF!</v>
      </c>
      <c r="C74" s="482" t="e">
        <f>IF(ISNA(VLOOKUP($A74,#REF!,10,FALSE))=TRUE,"Invalid ID#",VLOOKUP($A74,#REF!,10,FALSE))</f>
        <v>#REF!</v>
      </c>
      <c r="D74" s="483"/>
      <c r="E74" s="488" t="e">
        <f>IF(ISNA(VLOOKUP($A74,#REF!,7,FALSE))=TRUE,"Invalid ID#",VLOOKUP($A74,#REF!,7,FALSE))</f>
        <v>#REF!</v>
      </c>
      <c r="F74" s="488" t="e">
        <f>IF(ISNA(VLOOKUP($A74,#REF!,8,FALSE))=TRUE,"Invalid ID#",VLOOKUP($A74,#REF!,8,FALSE))</f>
        <v>#REF!</v>
      </c>
      <c r="G74" s="521" t="e">
        <f>IF(ISNA(VLOOKUP($A74,#REF!,12,FALSE))=TRUE,"Invalid ID#",VLOOKUP($A74,#REF!,12,FALSE))</f>
        <v>#REF!</v>
      </c>
      <c r="H74" s="485">
        <v>0</v>
      </c>
      <c r="I74" s="486" t="e">
        <f>IF(ISTEXT((VLOOKUP(A74,#REF!,13,FALSE))),(VLOOKUP(A74,#REF!,13,FALSE)),IF(ISNUMBER(VLOOKUP(A74,#REF!,13,FALSE))*ExchangeRate,VLOOKUP(A74,#REF!,13,FALSE))*ExchangeRate)</f>
        <v>#REF!</v>
      </c>
      <c r="J74" s="487" t="e">
        <f t="shared" si="14"/>
        <v>#REF!</v>
      </c>
      <c r="K74" s="485"/>
      <c r="L74" s="489" t="e">
        <f>IF(ISNA(VLOOKUP($A74,#REF!,14,FALSE))=TRUE,"Invalid ID#",VLOOKUP($A74,#REF!,14,FALSE))</f>
        <v>#REF!</v>
      </c>
      <c r="M74" s="516" t="e">
        <f>IF(ISNA(VLOOKUP($A74,#REF!,15,FALSE))=TRUE,"Invalid ID#",VLOOKUP($A74,#REF!,15,FALSE))</f>
        <v>#REF!</v>
      </c>
      <c r="N74" s="490" t="e">
        <f>IF(ISNA(VLOOKUP($A74,#REF!,16,FALSE))=TRUE,"Invalid ID#",VLOOKUP($A74,#REF!,16,FALSE))</f>
        <v>#REF!</v>
      </c>
      <c r="O74" s="491" t="e">
        <f t="shared" si="15"/>
        <v>#REF!</v>
      </c>
      <c r="P74" s="492" t="e">
        <f>IF(ISNA(VLOOKUP($A74,#REF!,17,FALSE))=TRUE,"Invalid ID#",VLOOKUP($A74,#REF!,17,FALSE))</f>
        <v>#REF!</v>
      </c>
      <c r="Q74" s="492" t="e">
        <f>IF(ISNA(VLOOKUP($A74,#REF!,18,FALSE))=TRUE,"Invalid ID#",VLOOKUP($A74,#REF!,18,FALSE))</f>
        <v>#REF!</v>
      </c>
      <c r="R74" s="492" t="e">
        <f>IF(ISNA(VLOOKUP($A74,#REF!,19,FALSE))=TRUE,"Invalid ID#",VLOOKUP($A74,#REF!,19,FALSE))</f>
        <v>#REF!</v>
      </c>
    </row>
    <row r="75" spans="1:18" s="100" customFormat="1" ht="13.15" customHeight="1" outlineLevel="1" thickTop="1">
      <c r="A75" s="98"/>
      <c r="B75" s="97"/>
      <c r="C75" s="98"/>
      <c r="D75" s="442"/>
      <c r="E75" s="325"/>
      <c r="F75" s="325"/>
      <c r="G75" s="104"/>
      <c r="H75" s="359"/>
      <c r="I75" s="25"/>
      <c r="J75" s="495"/>
      <c r="K75" s="496" t="e">
        <f>SUM(J67:J75)</f>
        <v>#REF!</v>
      </c>
      <c r="L75" s="517"/>
      <c r="M75" s="517"/>
      <c r="N75" s="531"/>
      <c r="O75" s="532"/>
      <c r="P75" s="29"/>
      <c r="Q75" s="29"/>
      <c r="R75" s="29"/>
    </row>
    <row r="76" spans="1:18" s="104" customFormat="1" ht="13.15" customHeight="1" outlineLevel="1">
      <c r="A76" s="102"/>
      <c r="B76" s="101"/>
      <c r="C76" s="102"/>
      <c r="D76" s="442"/>
      <c r="E76" s="103"/>
      <c r="F76" s="103"/>
      <c r="G76" s="522"/>
      <c r="H76" s="546" t="s">
        <v>145</v>
      </c>
      <c r="I76" s="349"/>
      <c r="J76" s="26"/>
      <c r="L76" s="518"/>
      <c r="M76" s="518"/>
      <c r="N76" s="246"/>
      <c r="O76" s="105"/>
      <c r="P76" s="247"/>
      <c r="Q76" s="247"/>
      <c r="R76" s="247"/>
    </row>
    <row r="77" spans="1:18" s="114" customFormat="1" ht="13.15" customHeight="1" outlineLevel="1">
      <c r="A77" s="544" t="s">
        <v>146</v>
      </c>
      <c r="B77" s="107"/>
      <c r="C77" s="108"/>
      <c r="D77" s="92" t="s">
        <v>17</v>
      </c>
      <c r="E77" s="109"/>
      <c r="F77" s="109"/>
      <c r="G77" s="523"/>
      <c r="H77" s="545">
        <f>COUNTIF(H78:H84,"&lt;&gt;0")</f>
        <v>0</v>
      </c>
      <c r="I77" s="112"/>
      <c r="J77" s="112"/>
      <c r="K77" s="112"/>
      <c r="L77" s="519"/>
      <c r="M77" s="519"/>
      <c r="N77" s="248"/>
      <c r="O77" s="113"/>
      <c r="P77" s="249"/>
      <c r="Q77" s="249"/>
      <c r="R77" s="249"/>
    </row>
    <row r="78" spans="1:18" s="100" customFormat="1" ht="12" customHeight="1" outlineLevel="1">
      <c r="A78" s="481" t="s">
        <v>20</v>
      </c>
      <c r="B78" s="482" t="e">
        <f>IF(ISNA(VLOOKUP($A78,#REF!,9,FALSE))=TRUE,"Invalid ID#",VLOOKUP($A78,#REF!,9,FALSE))</f>
        <v>#REF!</v>
      </c>
      <c r="C78" s="482" t="e">
        <f>IF(ISNA(VLOOKUP($A78,#REF!,10,FALSE))=TRUE,"Invalid ID#",VLOOKUP($A78,#REF!,10,FALSE))</f>
        <v>#REF!</v>
      </c>
      <c r="D78" s="483"/>
      <c r="E78" s="488" t="e">
        <f>IF(ISNA(VLOOKUP($A78,#REF!,7,FALSE))=TRUE,"Invalid ID#",VLOOKUP($A78,#REF!,7,FALSE))</f>
        <v>#REF!</v>
      </c>
      <c r="F78" s="488" t="e">
        <f>IF(ISNA(VLOOKUP($A78,#REF!,8,FALSE))=TRUE,"Invalid ID#",VLOOKUP($A78,#REF!,8,FALSE))</f>
        <v>#REF!</v>
      </c>
      <c r="G78" s="521" t="e">
        <f>IF(ISNA(VLOOKUP($A78,#REF!,12,FALSE))=TRUE,"Invalid ID#",VLOOKUP($A78,#REF!,12,FALSE))</f>
        <v>#REF!</v>
      </c>
      <c r="H78" s="485">
        <v>0</v>
      </c>
      <c r="I78" s="486" t="e">
        <f>IF(ISTEXT((VLOOKUP(A78,#REF!,13,FALSE))),(VLOOKUP(A78,#REF!,13,FALSE)),IF(ISNUMBER(VLOOKUP(A78,#REF!,13,FALSE))*ExchangeRate,VLOOKUP(A78,#REF!,13,FALSE))*ExchangeRate)</f>
        <v>#REF!</v>
      </c>
      <c r="J78" s="487" t="e">
        <f t="shared" ref="J78:J84" si="16">IF(ISTEXT(I78),I78,H78*I78)</f>
        <v>#REF!</v>
      </c>
      <c r="K78" s="485"/>
      <c r="L78" s="489" t="e">
        <f>IF(ISNA(VLOOKUP($A78,#REF!,14,FALSE))=TRUE,"Invalid ID#",VLOOKUP($A78,#REF!,14,FALSE))</f>
        <v>#REF!</v>
      </c>
      <c r="M78" s="516" t="e">
        <f>IF(ISNA(VLOOKUP($A78,#REF!,15,FALSE))=TRUE,"Invalid ID#",VLOOKUP($A78,#REF!,15,FALSE))</f>
        <v>#REF!</v>
      </c>
      <c r="N78" s="490" t="e">
        <f>IF(ISNA(VLOOKUP($A78,#REF!,16,FALSE))=TRUE,"Invalid ID#",VLOOKUP($A78,#REF!,16,FALSE))</f>
        <v>#REF!</v>
      </c>
      <c r="O78" s="491" t="e">
        <f t="shared" ref="O78:O84" si="17">ROUNDUP((H78*N78),0)</f>
        <v>#REF!</v>
      </c>
      <c r="P78" s="492" t="e">
        <f>IF(ISNA(VLOOKUP($A78,#REF!,17,FALSE))=TRUE,"Invalid ID#",VLOOKUP($A78,#REF!,17,FALSE))</f>
        <v>#REF!</v>
      </c>
      <c r="Q78" s="492" t="e">
        <f>IF(ISNA(VLOOKUP($A78,#REF!,18,FALSE))=TRUE,"Invalid ID#",VLOOKUP($A78,#REF!,18,FALSE))</f>
        <v>#REF!</v>
      </c>
      <c r="R78" s="492" t="e">
        <f>IF(ISNA(VLOOKUP($A78,#REF!,19,FALSE))=TRUE,"Invalid ID#",VLOOKUP($A78,#REF!,19,FALSE))</f>
        <v>#REF!</v>
      </c>
    </row>
    <row r="79" spans="1:18" s="100" customFormat="1" ht="12" customHeight="1" outlineLevel="1">
      <c r="A79" s="481" t="s">
        <v>20</v>
      </c>
      <c r="B79" s="482" t="e">
        <f>IF(ISNA(VLOOKUP($A79,#REF!,9,FALSE))=TRUE,"Invalid ID#",VLOOKUP($A79,#REF!,9,FALSE))</f>
        <v>#REF!</v>
      </c>
      <c r="C79" s="482" t="e">
        <f>IF(ISNA(VLOOKUP($A79,#REF!,10,FALSE))=TRUE,"Invalid ID#",VLOOKUP($A79,#REF!,10,FALSE))</f>
        <v>#REF!</v>
      </c>
      <c r="D79" s="483"/>
      <c r="E79" s="488" t="e">
        <f>IF(ISNA(VLOOKUP($A79,#REF!,7,FALSE))=TRUE,"Invalid ID#",VLOOKUP($A79,#REF!,7,FALSE))</f>
        <v>#REF!</v>
      </c>
      <c r="F79" s="488" t="e">
        <f>IF(ISNA(VLOOKUP($A79,#REF!,8,FALSE))=TRUE,"Invalid ID#",VLOOKUP($A79,#REF!,8,FALSE))</f>
        <v>#REF!</v>
      </c>
      <c r="G79" s="521" t="e">
        <f>IF(ISNA(VLOOKUP($A79,#REF!,12,FALSE))=TRUE,"Invalid ID#",VLOOKUP($A79,#REF!,12,FALSE))</f>
        <v>#REF!</v>
      </c>
      <c r="H79" s="485">
        <v>0</v>
      </c>
      <c r="I79" s="486" t="e">
        <f>IF(ISTEXT((VLOOKUP(A79,#REF!,13,FALSE))),(VLOOKUP(A79,#REF!,13,FALSE)),IF(ISNUMBER(VLOOKUP(A79,#REF!,13,FALSE))*ExchangeRate,VLOOKUP(A79,#REF!,13,FALSE))*ExchangeRate)</f>
        <v>#REF!</v>
      </c>
      <c r="J79" s="487" t="e">
        <f t="shared" si="16"/>
        <v>#REF!</v>
      </c>
      <c r="K79" s="485"/>
      <c r="L79" s="489" t="e">
        <f>IF(ISNA(VLOOKUP($A79,#REF!,14,FALSE))=TRUE,"Invalid ID#",VLOOKUP($A79,#REF!,14,FALSE))</f>
        <v>#REF!</v>
      </c>
      <c r="M79" s="516" t="e">
        <f>IF(ISNA(VLOOKUP($A79,#REF!,15,FALSE))=TRUE,"Invalid ID#",VLOOKUP($A79,#REF!,15,FALSE))</f>
        <v>#REF!</v>
      </c>
      <c r="N79" s="490" t="e">
        <f>IF(ISNA(VLOOKUP($A79,#REF!,16,FALSE))=TRUE,"Invalid ID#",VLOOKUP($A79,#REF!,16,FALSE))</f>
        <v>#REF!</v>
      </c>
      <c r="O79" s="491" t="e">
        <f t="shared" si="17"/>
        <v>#REF!</v>
      </c>
      <c r="P79" s="492" t="e">
        <f>IF(ISNA(VLOOKUP($A79,#REF!,17,FALSE))=TRUE,"Invalid ID#",VLOOKUP($A79,#REF!,17,FALSE))</f>
        <v>#REF!</v>
      </c>
      <c r="Q79" s="492" t="e">
        <f>IF(ISNA(VLOOKUP($A79,#REF!,18,FALSE))=TRUE,"Invalid ID#",VLOOKUP($A79,#REF!,18,FALSE))</f>
        <v>#REF!</v>
      </c>
      <c r="R79" s="492" t="e">
        <f>IF(ISNA(VLOOKUP($A79,#REF!,19,FALSE))=TRUE,"Invalid ID#",VLOOKUP($A79,#REF!,19,FALSE))</f>
        <v>#REF!</v>
      </c>
    </row>
    <row r="80" spans="1:18" s="100" customFormat="1" ht="12" customHeight="1" outlineLevel="1">
      <c r="A80" s="481" t="s">
        <v>20</v>
      </c>
      <c r="B80" s="482" t="e">
        <f>IF(ISNA(VLOOKUP($A80,#REF!,9,FALSE))=TRUE,"Invalid ID#",VLOOKUP($A80,#REF!,9,FALSE))</f>
        <v>#REF!</v>
      </c>
      <c r="C80" s="482" t="e">
        <f>IF(ISNA(VLOOKUP($A80,#REF!,10,FALSE))=TRUE,"Invalid ID#",VLOOKUP($A80,#REF!,10,FALSE))</f>
        <v>#REF!</v>
      </c>
      <c r="D80" s="483"/>
      <c r="E80" s="488" t="e">
        <f>IF(ISNA(VLOOKUP($A80,#REF!,7,FALSE))=TRUE,"Invalid ID#",VLOOKUP($A80,#REF!,7,FALSE))</f>
        <v>#REF!</v>
      </c>
      <c r="F80" s="488" t="e">
        <f>IF(ISNA(VLOOKUP($A80,#REF!,8,FALSE))=TRUE,"Invalid ID#",VLOOKUP($A80,#REF!,8,FALSE))</f>
        <v>#REF!</v>
      </c>
      <c r="G80" s="521" t="e">
        <f>IF(ISNA(VLOOKUP($A80,#REF!,12,FALSE))=TRUE,"Invalid ID#",VLOOKUP($A80,#REF!,12,FALSE))</f>
        <v>#REF!</v>
      </c>
      <c r="H80" s="485">
        <v>0</v>
      </c>
      <c r="I80" s="486" t="e">
        <f>IF(ISTEXT((VLOOKUP(A80,#REF!,13,FALSE))),(VLOOKUP(A80,#REF!,13,FALSE)),IF(ISNUMBER(VLOOKUP(A80,#REF!,13,FALSE))*ExchangeRate,VLOOKUP(A80,#REF!,13,FALSE))*ExchangeRate)</f>
        <v>#REF!</v>
      </c>
      <c r="J80" s="487" t="e">
        <f t="shared" si="16"/>
        <v>#REF!</v>
      </c>
      <c r="K80" s="485"/>
      <c r="L80" s="489" t="e">
        <f>IF(ISNA(VLOOKUP($A80,#REF!,14,FALSE))=TRUE,"Invalid ID#",VLOOKUP($A80,#REF!,14,FALSE))</f>
        <v>#REF!</v>
      </c>
      <c r="M80" s="516" t="e">
        <f>IF(ISNA(VLOOKUP($A80,#REF!,15,FALSE))=TRUE,"Invalid ID#",VLOOKUP($A80,#REF!,15,FALSE))</f>
        <v>#REF!</v>
      </c>
      <c r="N80" s="490" t="e">
        <f>IF(ISNA(VLOOKUP($A80,#REF!,16,FALSE))=TRUE,"Invalid ID#",VLOOKUP($A80,#REF!,16,FALSE))</f>
        <v>#REF!</v>
      </c>
      <c r="O80" s="491" t="e">
        <f t="shared" si="17"/>
        <v>#REF!</v>
      </c>
      <c r="P80" s="492" t="e">
        <f>IF(ISNA(VLOOKUP($A80,#REF!,17,FALSE))=TRUE,"Invalid ID#",VLOOKUP($A80,#REF!,17,FALSE))</f>
        <v>#REF!</v>
      </c>
      <c r="Q80" s="492" t="e">
        <f>IF(ISNA(VLOOKUP($A80,#REF!,18,FALSE))=TRUE,"Invalid ID#",VLOOKUP($A80,#REF!,18,FALSE))</f>
        <v>#REF!</v>
      </c>
      <c r="R80" s="492" t="e">
        <f>IF(ISNA(VLOOKUP($A80,#REF!,19,FALSE))=TRUE,"Invalid ID#",VLOOKUP($A80,#REF!,19,FALSE))</f>
        <v>#REF!</v>
      </c>
    </row>
    <row r="81" spans="1:18" s="100" customFormat="1" ht="12" customHeight="1" outlineLevel="1">
      <c r="A81" s="481" t="s">
        <v>20</v>
      </c>
      <c r="B81" s="482" t="e">
        <f>IF(ISNA(VLOOKUP($A81,#REF!,9,FALSE))=TRUE,"Invalid ID#",VLOOKUP($A81,#REF!,9,FALSE))</f>
        <v>#REF!</v>
      </c>
      <c r="C81" s="482" t="e">
        <f>IF(ISNA(VLOOKUP($A81,#REF!,10,FALSE))=TRUE,"Invalid ID#",VLOOKUP($A81,#REF!,10,FALSE))</f>
        <v>#REF!</v>
      </c>
      <c r="D81" s="483"/>
      <c r="E81" s="488" t="e">
        <f>IF(ISNA(VLOOKUP($A81,#REF!,7,FALSE))=TRUE,"Invalid ID#",VLOOKUP($A81,#REF!,7,FALSE))</f>
        <v>#REF!</v>
      </c>
      <c r="F81" s="488" t="e">
        <f>IF(ISNA(VLOOKUP($A81,#REF!,8,FALSE))=TRUE,"Invalid ID#",VLOOKUP($A81,#REF!,8,FALSE))</f>
        <v>#REF!</v>
      </c>
      <c r="G81" s="521" t="e">
        <f>IF(ISNA(VLOOKUP($A81,#REF!,12,FALSE))=TRUE,"Invalid ID#",VLOOKUP($A81,#REF!,12,FALSE))</f>
        <v>#REF!</v>
      </c>
      <c r="H81" s="485">
        <v>0</v>
      </c>
      <c r="I81" s="486" t="e">
        <f>IF(ISTEXT((VLOOKUP(A81,#REF!,13,FALSE))),(VLOOKUP(A81,#REF!,13,FALSE)),IF(ISNUMBER(VLOOKUP(A81,#REF!,13,FALSE))*ExchangeRate,VLOOKUP(A81,#REF!,13,FALSE))*ExchangeRate)</f>
        <v>#REF!</v>
      </c>
      <c r="J81" s="487" t="e">
        <f t="shared" si="16"/>
        <v>#REF!</v>
      </c>
      <c r="K81" s="485"/>
      <c r="L81" s="489" t="e">
        <f>IF(ISNA(VLOOKUP($A81,#REF!,14,FALSE))=TRUE,"Invalid ID#",VLOOKUP($A81,#REF!,14,FALSE))</f>
        <v>#REF!</v>
      </c>
      <c r="M81" s="516" t="e">
        <f>IF(ISNA(VLOOKUP($A81,#REF!,15,FALSE))=TRUE,"Invalid ID#",VLOOKUP($A81,#REF!,15,FALSE))</f>
        <v>#REF!</v>
      </c>
      <c r="N81" s="490" t="e">
        <f>IF(ISNA(VLOOKUP($A81,#REF!,16,FALSE))=TRUE,"Invalid ID#",VLOOKUP($A81,#REF!,16,FALSE))</f>
        <v>#REF!</v>
      </c>
      <c r="O81" s="491" t="e">
        <f t="shared" si="17"/>
        <v>#REF!</v>
      </c>
      <c r="P81" s="492" t="e">
        <f>IF(ISNA(VLOOKUP($A81,#REF!,17,FALSE))=TRUE,"Invalid ID#",VLOOKUP($A81,#REF!,17,FALSE))</f>
        <v>#REF!</v>
      </c>
      <c r="Q81" s="492" t="e">
        <f>IF(ISNA(VLOOKUP($A81,#REF!,18,FALSE))=TRUE,"Invalid ID#",VLOOKUP($A81,#REF!,18,FALSE))</f>
        <v>#REF!</v>
      </c>
      <c r="R81" s="492" t="e">
        <f>IF(ISNA(VLOOKUP($A81,#REF!,19,FALSE))=TRUE,"Invalid ID#",VLOOKUP($A81,#REF!,19,FALSE))</f>
        <v>#REF!</v>
      </c>
    </row>
    <row r="82" spans="1:18" s="100" customFormat="1" ht="12" customHeight="1" outlineLevel="1">
      <c r="A82" s="481" t="s">
        <v>20</v>
      </c>
      <c r="B82" s="482" t="e">
        <f>IF(ISNA(VLOOKUP($A82,#REF!,9,FALSE))=TRUE,"Invalid ID#",VLOOKUP($A82,#REF!,9,FALSE))</f>
        <v>#REF!</v>
      </c>
      <c r="C82" s="482" t="e">
        <f>IF(ISNA(VLOOKUP($A82,#REF!,10,FALSE))=TRUE,"Invalid ID#",VLOOKUP($A82,#REF!,10,FALSE))</f>
        <v>#REF!</v>
      </c>
      <c r="D82" s="483"/>
      <c r="E82" s="488" t="e">
        <f>IF(ISNA(VLOOKUP($A82,#REF!,7,FALSE))=TRUE,"Invalid ID#",VLOOKUP($A82,#REF!,7,FALSE))</f>
        <v>#REF!</v>
      </c>
      <c r="F82" s="488" t="e">
        <f>IF(ISNA(VLOOKUP($A82,#REF!,8,FALSE))=TRUE,"Invalid ID#",VLOOKUP($A82,#REF!,8,FALSE))</f>
        <v>#REF!</v>
      </c>
      <c r="G82" s="521" t="e">
        <f>IF(ISNA(VLOOKUP($A82,#REF!,12,FALSE))=TRUE,"Invalid ID#",VLOOKUP($A82,#REF!,12,FALSE))</f>
        <v>#REF!</v>
      </c>
      <c r="H82" s="485">
        <v>0</v>
      </c>
      <c r="I82" s="486" t="e">
        <f>IF(ISTEXT((VLOOKUP(A82,#REF!,13,FALSE))),(VLOOKUP(A82,#REF!,13,FALSE)),IF(ISNUMBER(VLOOKUP(A82,#REF!,13,FALSE))*ExchangeRate,VLOOKUP(A82,#REF!,13,FALSE))*ExchangeRate)</f>
        <v>#REF!</v>
      </c>
      <c r="J82" s="487" t="e">
        <f t="shared" si="16"/>
        <v>#REF!</v>
      </c>
      <c r="K82" s="485"/>
      <c r="L82" s="489" t="e">
        <f>IF(ISNA(VLOOKUP($A82,#REF!,14,FALSE))=TRUE,"Invalid ID#",VLOOKUP($A82,#REF!,14,FALSE))</f>
        <v>#REF!</v>
      </c>
      <c r="M82" s="516" t="e">
        <f>IF(ISNA(VLOOKUP($A82,#REF!,15,FALSE))=TRUE,"Invalid ID#",VLOOKUP($A82,#REF!,15,FALSE))</f>
        <v>#REF!</v>
      </c>
      <c r="N82" s="490" t="e">
        <f>IF(ISNA(VLOOKUP($A82,#REF!,16,FALSE))=TRUE,"Invalid ID#",VLOOKUP($A82,#REF!,16,FALSE))</f>
        <v>#REF!</v>
      </c>
      <c r="O82" s="491" t="e">
        <f t="shared" si="17"/>
        <v>#REF!</v>
      </c>
      <c r="P82" s="492" t="e">
        <f>IF(ISNA(VLOOKUP($A82,#REF!,17,FALSE))=TRUE,"Invalid ID#",VLOOKUP($A82,#REF!,17,FALSE))</f>
        <v>#REF!</v>
      </c>
      <c r="Q82" s="492" t="e">
        <f>IF(ISNA(VLOOKUP($A82,#REF!,18,FALSE))=TRUE,"Invalid ID#",VLOOKUP($A82,#REF!,18,FALSE))</f>
        <v>#REF!</v>
      </c>
      <c r="R82" s="492" t="e">
        <f>IF(ISNA(VLOOKUP($A82,#REF!,19,FALSE))=TRUE,"Invalid ID#",VLOOKUP($A82,#REF!,19,FALSE))</f>
        <v>#REF!</v>
      </c>
    </row>
    <row r="83" spans="1:18" s="100" customFormat="1" ht="12" customHeight="1" outlineLevel="1">
      <c r="A83" s="481" t="s">
        <v>20</v>
      </c>
      <c r="B83" s="482" t="e">
        <f>IF(ISNA(VLOOKUP($A83,#REF!,9,FALSE))=TRUE,"Invalid ID#",VLOOKUP($A83,#REF!,9,FALSE))</f>
        <v>#REF!</v>
      </c>
      <c r="C83" s="482" t="e">
        <f>IF(ISNA(VLOOKUP($A83,#REF!,10,FALSE))=TRUE,"Invalid ID#",VLOOKUP($A83,#REF!,10,FALSE))</f>
        <v>#REF!</v>
      </c>
      <c r="D83" s="483"/>
      <c r="E83" s="488" t="e">
        <f>IF(ISNA(VLOOKUP($A83,#REF!,7,FALSE))=TRUE,"Invalid ID#",VLOOKUP($A83,#REF!,7,FALSE))</f>
        <v>#REF!</v>
      </c>
      <c r="F83" s="488" t="e">
        <f>IF(ISNA(VLOOKUP($A83,#REF!,8,FALSE))=TRUE,"Invalid ID#",VLOOKUP($A83,#REF!,8,FALSE))</f>
        <v>#REF!</v>
      </c>
      <c r="G83" s="521" t="e">
        <f>IF(ISNA(VLOOKUP($A83,#REF!,12,FALSE))=TRUE,"Invalid ID#",VLOOKUP($A83,#REF!,12,FALSE))</f>
        <v>#REF!</v>
      </c>
      <c r="H83" s="485">
        <v>0</v>
      </c>
      <c r="I83" s="486" t="e">
        <f>IF(ISTEXT((VLOOKUP(A83,#REF!,13,FALSE))),(VLOOKUP(A83,#REF!,13,FALSE)),IF(ISNUMBER(VLOOKUP(A83,#REF!,13,FALSE))*ExchangeRate,VLOOKUP(A83,#REF!,13,FALSE))*ExchangeRate)</f>
        <v>#REF!</v>
      </c>
      <c r="J83" s="487" t="e">
        <f t="shared" si="16"/>
        <v>#REF!</v>
      </c>
      <c r="K83" s="485"/>
      <c r="L83" s="489" t="e">
        <f>IF(ISNA(VLOOKUP($A83,#REF!,14,FALSE))=TRUE,"Invalid ID#",VLOOKUP($A83,#REF!,14,FALSE))</f>
        <v>#REF!</v>
      </c>
      <c r="M83" s="516" t="e">
        <f>IF(ISNA(VLOOKUP($A83,#REF!,15,FALSE))=TRUE,"Invalid ID#",VLOOKUP($A83,#REF!,15,FALSE))</f>
        <v>#REF!</v>
      </c>
      <c r="N83" s="490" t="e">
        <f>IF(ISNA(VLOOKUP($A83,#REF!,16,FALSE))=TRUE,"Invalid ID#",VLOOKUP($A83,#REF!,16,FALSE))</f>
        <v>#REF!</v>
      </c>
      <c r="O83" s="491" t="e">
        <f t="shared" si="17"/>
        <v>#REF!</v>
      </c>
      <c r="P83" s="492" t="e">
        <f>IF(ISNA(VLOOKUP($A83,#REF!,17,FALSE))=TRUE,"Invalid ID#",VLOOKUP($A83,#REF!,17,FALSE))</f>
        <v>#REF!</v>
      </c>
      <c r="Q83" s="492" t="e">
        <f>IF(ISNA(VLOOKUP($A83,#REF!,18,FALSE))=TRUE,"Invalid ID#",VLOOKUP($A83,#REF!,18,FALSE))</f>
        <v>#REF!</v>
      </c>
      <c r="R83" s="492" t="e">
        <f>IF(ISNA(VLOOKUP($A83,#REF!,19,FALSE))=TRUE,"Invalid ID#",VLOOKUP($A83,#REF!,19,FALSE))</f>
        <v>#REF!</v>
      </c>
    </row>
    <row r="84" spans="1:18" s="100" customFormat="1" ht="12" customHeight="1" outlineLevel="1" thickBot="1">
      <c r="A84" s="481" t="s">
        <v>20</v>
      </c>
      <c r="B84" s="482" t="e">
        <f>IF(ISNA(VLOOKUP($A84,#REF!,9,FALSE))=TRUE,"Invalid ID#",VLOOKUP($A84,#REF!,9,FALSE))</f>
        <v>#REF!</v>
      </c>
      <c r="C84" s="482" t="e">
        <f>IF(ISNA(VLOOKUP($A84,#REF!,10,FALSE))=TRUE,"Invalid ID#",VLOOKUP($A84,#REF!,10,FALSE))</f>
        <v>#REF!</v>
      </c>
      <c r="D84" s="483"/>
      <c r="E84" s="488" t="e">
        <f>IF(ISNA(VLOOKUP($A84,#REF!,7,FALSE))=TRUE,"Invalid ID#",VLOOKUP($A84,#REF!,7,FALSE))</f>
        <v>#REF!</v>
      </c>
      <c r="F84" s="488" t="e">
        <f>IF(ISNA(VLOOKUP($A84,#REF!,8,FALSE))=TRUE,"Invalid ID#",VLOOKUP($A84,#REF!,8,FALSE))</f>
        <v>#REF!</v>
      </c>
      <c r="G84" s="521" t="e">
        <f>IF(ISNA(VLOOKUP($A84,#REF!,12,FALSE))=TRUE,"Invalid ID#",VLOOKUP($A84,#REF!,12,FALSE))</f>
        <v>#REF!</v>
      </c>
      <c r="H84" s="485">
        <v>0</v>
      </c>
      <c r="I84" s="486" t="e">
        <f>IF(ISTEXT((VLOOKUP(A84,#REF!,13,FALSE))),(VLOOKUP(A84,#REF!,13,FALSE)),IF(ISNUMBER(VLOOKUP(A84,#REF!,13,FALSE))*ExchangeRate,VLOOKUP(A84,#REF!,13,FALSE))*ExchangeRate)</f>
        <v>#REF!</v>
      </c>
      <c r="J84" s="487" t="e">
        <f t="shared" si="16"/>
        <v>#REF!</v>
      </c>
      <c r="K84" s="485"/>
      <c r="L84" s="489" t="e">
        <f>IF(ISNA(VLOOKUP($A84,#REF!,14,FALSE))=TRUE,"Invalid ID#",VLOOKUP($A84,#REF!,14,FALSE))</f>
        <v>#REF!</v>
      </c>
      <c r="M84" s="516" t="e">
        <f>IF(ISNA(VLOOKUP($A84,#REF!,15,FALSE))=TRUE,"Invalid ID#",VLOOKUP($A84,#REF!,15,FALSE))</f>
        <v>#REF!</v>
      </c>
      <c r="N84" s="490" t="e">
        <f>IF(ISNA(VLOOKUP($A84,#REF!,16,FALSE))=TRUE,"Invalid ID#",VLOOKUP($A84,#REF!,16,FALSE))</f>
        <v>#REF!</v>
      </c>
      <c r="O84" s="491" t="e">
        <f t="shared" si="17"/>
        <v>#REF!</v>
      </c>
      <c r="P84" s="492" t="e">
        <f>IF(ISNA(VLOOKUP($A84,#REF!,17,FALSE))=TRUE,"Invalid ID#",VLOOKUP($A84,#REF!,17,FALSE))</f>
        <v>#REF!</v>
      </c>
      <c r="Q84" s="492" t="e">
        <f>IF(ISNA(VLOOKUP($A84,#REF!,18,FALSE))=TRUE,"Invalid ID#",VLOOKUP($A84,#REF!,18,FALSE))</f>
        <v>#REF!</v>
      </c>
      <c r="R84" s="492" t="e">
        <f>IF(ISNA(VLOOKUP($A84,#REF!,19,FALSE))=TRUE,"Invalid ID#",VLOOKUP($A84,#REF!,19,FALSE))</f>
        <v>#REF!</v>
      </c>
    </row>
    <row r="85" spans="1:18" s="100" customFormat="1" ht="13.15" customHeight="1" outlineLevel="1" thickTop="1">
      <c r="A85" s="98"/>
      <c r="B85" s="97"/>
      <c r="C85" s="98"/>
      <c r="D85" s="442"/>
      <c r="E85" s="325"/>
      <c r="F85" s="325"/>
      <c r="G85" s="104"/>
      <c r="H85" s="359"/>
      <c r="I85" s="25"/>
      <c r="J85" s="495"/>
      <c r="K85" s="496" t="e">
        <f>SUM(J77:J85)</f>
        <v>#REF!</v>
      </c>
      <c r="L85" s="517"/>
      <c r="M85" s="517"/>
      <c r="N85" s="531"/>
      <c r="O85" s="532"/>
      <c r="P85" s="533"/>
      <c r="Q85" s="29"/>
      <c r="R85" s="29"/>
    </row>
    <row r="86" spans="1:18" s="104" customFormat="1" ht="13.15" customHeight="1" outlineLevel="1">
      <c r="A86" s="102"/>
      <c r="B86" s="101"/>
      <c r="C86" s="102"/>
      <c r="D86" s="442"/>
      <c r="E86" s="103"/>
      <c r="F86" s="103"/>
      <c r="G86" s="522"/>
      <c r="H86" s="546" t="s">
        <v>145</v>
      </c>
      <c r="I86" s="349"/>
      <c r="J86" s="26"/>
      <c r="L86" s="518"/>
      <c r="M86" s="518"/>
      <c r="N86" s="246"/>
      <c r="O86" s="105"/>
      <c r="P86" s="247"/>
      <c r="Q86" s="247"/>
      <c r="R86" s="247"/>
    </row>
    <row r="87" spans="1:18" s="114" customFormat="1" ht="13.15" customHeight="1" outlineLevel="1">
      <c r="A87" s="544" t="s">
        <v>146</v>
      </c>
      <c r="B87" s="107"/>
      <c r="C87" s="108"/>
      <c r="D87" s="92" t="s">
        <v>18</v>
      </c>
      <c r="E87" s="109"/>
      <c r="F87" s="109"/>
      <c r="G87" s="523"/>
      <c r="H87" s="545">
        <f>COUNTIF(H88:H94,"&lt;&gt;0")</f>
        <v>0</v>
      </c>
      <c r="I87" s="112"/>
      <c r="J87" s="112"/>
      <c r="K87" s="112"/>
      <c r="L87" s="519"/>
      <c r="M87" s="519"/>
      <c r="N87" s="248"/>
      <c r="O87" s="113"/>
      <c r="P87" s="249"/>
      <c r="Q87" s="249"/>
      <c r="R87" s="249"/>
    </row>
    <row r="88" spans="1:18" s="100" customFormat="1" ht="12" customHeight="1" outlineLevel="1">
      <c r="A88" s="481" t="s">
        <v>20</v>
      </c>
      <c r="B88" s="482" t="e">
        <f>IF(ISNA(VLOOKUP($A88,#REF!,9,FALSE))=TRUE,"Invalid ID#",VLOOKUP($A88,#REF!,9,FALSE))</f>
        <v>#REF!</v>
      </c>
      <c r="C88" s="482" t="e">
        <f>IF(ISNA(VLOOKUP($A88,#REF!,10,FALSE))=TRUE,"Invalid ID#",VLOOKUP($A88,#REF!,10,FALSE))</f>
        <v>#REF!</v>
      </c>
      <c r="D88" s="483"/>
      <c r="E88" s="488" t="e">
        <f>IF(ISNA(VLOOKUP($A88,#REF!,7,FALSE))=TRUE,"Invalid ID#",VLOOKUP($A88,#REF!,7,FALSE))</f>
        <v>#REF!</v>
      </c>
      <c r="F88" s="488" t="e">
        <f>IF(ISNA(VLOOKUP($A88,#REF!,8,FALSE))=TRUE,"Invalid ID#",VLOOKUP($A88,#REF!,8,FALSE))</f>
        <v>#REF!</v>
      </c>
      <c r="G88" s="521" t="e">
        <f>IF(ISNA(VLOOKUP($A88,#REF!,12,FALSE))=TRUE,"Invalid ID#",VLOOKUP($A88,#REF!,12,FALSE))</f>
        <v>#REF!</v>
      </c>
      <c r="H88" s="485">
        <v>0</v>
      </c>
      <c r="I88" s="486" t="e">
        <f>IF(ISTEXT((VLOOKUP(A88,#REF!,13,FALSE))),(VLOOKUP(A88,#REF!,13,FALSE)),IF(ISNUMBER(VLOOKUP(A88,#REF!,13,FALSE))*ExchangeRate,VLOOKUP(A88,#REF!,13,FALSE))*ExchangeRate)</f>
        <v>#REF!</v>
      </c>
      <c r="J88" s="487" t="e">
        <f t="shared" ref="J88:J94" si="18">IF(ISTEXT(I88),I88,H88*I88)</f>
        <v>#REF!</v>
      </c>
      <c r="K88" s="485"/>
      <c r="L88" s="489" t="e">
        <f>IF(ISNA(VLOOKUP($A88,#REF!,14,FALSE))=TRUE,"Invalid ID#",VLOOKUP($A88,#REF!,14,FALSE))</f>
        <v>#REF!</v>
      </c>
      <c r="M88" s="516" t="e">
        <f>IF(ISNA(VLOOKUP($A88,#REF!,15,FALSE))=TRUE,"Invalid ID#",VLOOKUP($A88,#REF!,15,FALSE))</f>
        <v>#REF!</v>
      </c>
      <c r="N88" s="490" t="e">
        <f>IF(ISNA(VLOOKUP($A88,#REF!,16,FALSE))=TRUE,"Invalid ID#",VLOOKUP($A88,#REF!,16,FALSE))</f>
        <v>#REF!</v>
      </c>
      <c r="O88" s="491" t="e">
        <f t="shared" ref="O88:O94" si="19">ROUNDUP((H88*N88),0)</f>
        <v>#REF!</v>
      </c>
      <c r="P88" s="492" t="e">
        <f>IF(ISNA(VLOOKUP($A88,#REF!,17,FALSE))=TRUE,"Invalid ID#",VLOOKUP($A88,#REF!,17,FALSE))</f>
        <v>#REF!</v>
      </c>
      <c r="Q88" s="492" t="e">
        <f>IF(ISNA(VLOOKUP($A88,#REF!,18,FALSE))=TRUE,"Invalid ID#",VLOOKUP($A88,#REF!,18,FALSE))</f>
        <v>#REF!</v>
      </c>
      <c r="R88" s="492" t="e">
        <f>IF(ISNA(VLOOKUP($A88,#REF!,19,FALSE))=TRUE,"Invalid ID#",VLOOKUP($A88,#REF!,19,FALSE))</f>
        <v>#REF!</v>
      </c>
    </row>
    <row r="89" spans="1:18" s="100" customFormat="1" ht="12" customHeight="1" outlineLevel="1">
      <c r="A89" s="481" t="s">
        <v>20</v>
      </c>
      <c r="B89" s="482" t="e">
        <f>IF(ISNA(VLOOKUP($A89,#REF!,9,FALSE))=TRUE,"Invalid ID#",VLOOKUP($A89,#REF!,9,FALSE))</f>
        <v>#REF!</v>
      </c>
      <c r="C89" s="482" t="e">
        <f>IF(ISNA(VLOOKUP($A89,#REF!,10,FALSE))=TRUE,"Invalid ID#",VLOOKUP($A89,#REF!,10,FALSE))</f>
        <v>#REF!</v>
      </c>
      <c r="D89" s="483"/>
      <c r="E89" s="488" t="e">
        <f>IF(ISNA(VLOOKUP($A89,#REF!,7,FALSE))=TRUE,"Invalid ID#",VLOOKUP($A89,#REF!,7,FALSE))</f>
        <v>#REF!</v>
      </c>
      <c r="F89" s="488" t="e">
        <f>IF(ISNA(VLOOKUP($A89,#REF!,8,FALSE))=TRUE,"Invalid ID#",VLOOKUP($A89,#REF!,8,FALSE))</f>
        <v>#REF!</v>
      </c>
      <c r="G89" s="521" t="e">
        <f>IF(ISNA(VLOOKUP($A89,#REF!,12,FALSE))=TRUE,"Invalid ID#",VLOOKUP($A89,#REF!,12,FALSE))</f>
        <v>#REF!</v>
      </c>
      <c r="H89" s="485">
        <v>0</v>
      </c>
      <c r="I89" s="486" t="e">
        <f>IF(ISTEXT((VLOOKUP(A89,#REF!,13,FALSE))),(VLOOKUP(A89,#REF!,13,FALSE)),IF(ISNUMBER(VLOOKUP(A89,#REF!,13,FALSE))*ExchangeRate,VLOOKUP(A89,#REF!,13,FALSE))*ExchangeRate)</f>
        <v>#REF!</v>
      </c>
      <c r="J89" s="487" t="e">
        <f t="shared" si="18"/>
        <v>#REF!</v>
      </c>
      <c r="K89" s="485"/>
      <c r="L89" s="489" t="e">
        <f>IF(ISNA(VLOOKUP($A89,#REF!,14,FALSE))=TRUE,"Invalid ID#",VLOOKUP($A89,#REF!,14,FALSE))</f>
        <v>#REF!</v>
      </c>
      <c r="M89" s="516" t="e">
        <f>IF(ISNA(VLOOKUP($A89,#REF!,15,FALSE))=TRUE,"Invalid ID#",VLOOKUP($A89,#REF!,15,FALSE))</f>
        <v>#REF!</v>
      </c>
      <c r="N89" s="490" t="e">
        <f>IF(ISNA(VLOOKUP($A89,#REF!,16,FALSE))=TRUE,"Invalid ID#",VLOOKUP($A89,#REF!,16,FALSE))</f>
        <v>#REF!</v>
      </c>
      <c r="O89" s="491" t="e">
        <f t="shared" si="19"/>
        <v>#REF!</v>
      </c>
      <c r="P89" s="492" t="e">
        <f>IF(ISNA(VLOOKUP($A89,#REF!,17,FALSE))=TRUE,"Invalid ID#",VLOOKUP($A89,#REF!,17,FALSE))</f>
        <v>#REF!</v>
      </c>
      <c r="Q89" s="492" t="e">
        <f>IF(ISNA(VLOOKUP($A89,#REF!,18,FALSE))=TRUE,"Invalid ID#",VLOOKUP($A89,#REF!,18,FALSE))</f>
        <v>#REF!</v>
      </c>
      <c r="R89" s="492" t="e">
        <f>IF(ISNA(VLOOKUP($A89,#REF!,19,FALSE))=TRUE,"Invalid ID#",VLOOKUP($A89,#REF!,19,FALSE))</f>
        <v>#REF!</v>
      </c>
    </row>
    <row r="90" spans="1:18" s="100" customFormat="1" ht="12" customHeight="1" outlineLevel="1">
      <c r="A90" s="481" t="s">
        <v>20</v>
      </c>
      <c r="B90" s="482" t="e">
        <f>IF(ISNA(VLOOKUP($A90,#REF!,9,FALSE))=TRUE,"Invalid ID#",VLOOKUP($A90,#REF!,9,FALSE))</f>
        <v>#REF!</v>
      </c>
      <c r="C90" s="482" t="e">
        <f>IF(ISNA(VLOOKUP($A90,#REF!,10,FALSE))=TRUE,"Invalid ID#",VLOOKUP($A90,#REF!,10,FALSE))</f>
        <v>#REF!</v>
      </c>
      <c r="D90" s="483"/>
      <c r="E90" s="488" t="e">
        <f>IF(ISNA(VLOOKUP($A90,#REF!,7,FALSE))=TRUE,"Invalid ID#",VLOOKUP($A90,#REF!,7,FALSE))</f>
        <v>#REF!</v>
      </c>
      <c r="F90" s="488" t="e">
        <f>IF(ISNA(VLOOKUP($A90,#REF!,8,FALSE))=TRUE,"Invalid ID#",VLOOKUP($A90,#REF!,8,FALSE))</f>
        <v>#REF!</v>
      </c>
      <c r="G90" s="521" t="e">
        <f>IF(ISNA(VLOOKUP($A90,#REF!,12,FALSE))=TRUE,"Invalid ID#",VLOOKUP($A90,#REF!,12,FALSE))</f>
        <v>#REF!</v>
      </c>
      <c r="H90" s="485">
        <v>0</v>
      </c>
      <c r="I90" s="486" t="e">
        <f>IF(ISTEXT((VLOOKUP(A90,#REF!,13,FALSE))),(VLOOKUP(A90,#REF!,13,FALSE)),IF(ISNUMBER(VLOOKUP(A90,#REF!,13,FALSE))*ExchangeRate,VLOOKUP(A90,#REF!,13,FALSE))*ExchangeRate)</f>
        <v>#REF!</v>
      </c>
      <c r="J90" s="487" t="e">
        <f t="shared" si="18"/>
        <v>#REF!</v>
      </c>
      <c r="K90" s="485"/>
      <c r="L90" s="489" t="e">
        <f>IF(ISNA(VLOOKUP($A90,#REF!,14,FALSE))=TRUE,"Invalid ID#",VLOOKUP($A90,#REF!,14,FALSE))</f>
        <v>#REF!</v>
      </c>
      <c r="M90" s="516" t="e">
        <f>IF(ISNA(VLOOKUP($A90,#REF!,15,FALSE))=TRUE,"Invalid ID#",VLOOKUP($A90,#REF!,15,FALSE))</f>
        <v>#REF!</v>
      </c>
      <c r="N90" s="490" t="e">
        <f>IF(ISNA(VLOOKUP($A90,#REF!,16,FALSE))=TRUE,"Invalid ID#",VLOOKUP($A90,#REF!,16,FALSE))</f>
        <v>#REF!</v>
      </c>
      <c r="O90" s="491" t="e">
        <f t="shared" si="19"/>
        <v>#REF!</v>
      </c>
      <c r="P90" s="492" t="e">
        <f>IF(ISNA(VLOOKUP($A90,#REF!,17,FALSE))=TRUE,"Invalid ID#",VLOOKUP($A90,#REF!,17,FALSE))</f>
        <v>#REF!</v>
      </c>
      <c r="Q90" s="492" t="e">
        <f>IF(ISNA(VLOOKUP($A90,#REF!,18,FALSE))=TRUE,"Invalid ID#",VLOOKUP($A90,#REF!,18,FALSE))</f>
        <v>#REF!</v>
      </c>
      <c r="R90" s="492" t="e">
        <f>IF(ISNA(VLOOKUP($A90,#REF!,19,FALSE))=TRUE,"Invalid ID#",VLOOKUP($A90,#REF!,19,FALSE))</f>
        <v>#REF!</v>
      </c>
    </row>
    <row r="91" spans="1:18" s="100" customFormat="1" ht="12" customHeight="1" outlineLevel="1">
      <c r="A91" s="481" t="s">
        <v>20</v>
      </c>
      <c r="B91" s="482" t="e">
        <f>IF(ISNA(VLOOKUP($A91,#REF!,9,FALSE))=TRUE,"Invalid ID#",VLOOKUP($A91,#REF!,9,FALSE))</f>
        <v>#REF!</v>
      </c>
      <c r="C91" s="482" t="e">
        <f>IF(ISNA(VLOOKUP($A91,#REF!,10,FALSE))=TRUE,"Invalid ID#",VLOOKUP($A91,#REF!,10,FALSE))</f>
        <v>#REF!</v>
      </c>
      <c r="D91" s="483"/>
      <c r="E91" s="488" t="e">
        <f>IF(ISNA(VLOOKUP($A91,#REF!,7,FALSE))=TRUE,"Invalid ID#",VLOOKUP($A91,#REF!,7,FALSE))</f>
        <v>#REF!</v>
      </c>
      <c r="F91" s="488" t="e">
        <f>IF(ISNA(VLOOKUP($A91,#REF!,8,FALSE))=TRUE,"Invalid ID#",VLOOKUP($A91,#REF!,8,FALSE))</f>
        <v>#REF!</v>
      </c>
      <c r="G91" s="521" t="e">
        <f>IF(ISNA(VLOOKUP($A91,#REF!,12,FALSE))=TRUE,"Invalid ID#",VLOOKUP($A91,#REF!,12,FALSE))</f>
        <v>#REF!</v>
      </c>
      <c r="H91" s="485">
        <v>0</v>
      </c>
      <c r="I91" s="486" t="e">
        <f>IF(ISTEXT((VLOOKUP(A91,#REF!,13,FALSE))),(VLOOKUP(A91,#REF!,13,FALSE)),IF(ISNUMBER(VLOOKUP(A91,#REF!,13,FALSE))*ExchangeRate,VLOOKUP(A91,#REF!,13,FALSE))*ExchangeRate)</f>
        <v>#REF!</v>
      </c>
      <c r="J91" s="487" t="e">
        <f t="shared" si="18"/>
        <v>#REF!</v>
      </c>
      <c r="K91" s="485"/>
      <c r="L91" s="489" t="e">
        <f>IF(ISNA(VLOOKUP($A91,#REF!,14,FALSE))=TRUE,"Invalid ID#",VLOOKUP($A91,#REF!,14,FALSE))</f>
        <v>#REF!</v>
      </c>
      <c r="M91" s="516" t="e">
        <f>IF(ISNA(VLOOKUP($A91,#REF!,15,FALSE))=TRUE,"Invalid ID#",VLOOKUP($A91,#REF!,15,FALSE))</f>
        <v>#REF!</v>
      </c>
      <c r="N91" s="490" t="e">
        <f>IF(ISNA(VLOOKUP($A91,#REF!,16,FALSE))=TRUE,"Invalid ID#",VLOOKUP($A91,#REF!,16,FALSE))</f>
        <v>#REF!</v>
      </c>
      <c r="O91" s="491" t="e">
        <f t="shared" si="19"/>
        <v>#REF!</v>
      </c>
      <c r="P91" s="492" t="e">
        <f>IF(ISNA(VLOOKUP($A91,#REF!,17,FALSE))=TRUE,"Invalid ID#",VLOOKUP($A91,#REF!,17,FALSE))</f>
        <v>#REF!</v>
      </c>
      <c r="Q91" s="492" t="e">
        <f>IF(ISNA(VLOOKUP($A91,#REF!,18,FALSE))=TRUE,"Invalid ID#",VLOOKUP($A91,#REF!,18,FALSE))</f>
        <v>#REF!</v>
      </c>
      <c r="R91" s="492" t="e">
        <f>IF(ISNA(VLOOKUP($A91,#REF!,19,FALSE))=TRUE,"Invalid ID#",VLOOKUP($A91,#REF!,19,FALSE))</f>
        <v>#REF!</v>
      </c>
    </row>
    <row r="92" spans="1:18" s="100" customFormat="1" ht="12" customHeight="1" outlineLevel="1">
      <c r="A92" s="481" t="s">
        <v>20</v>
      </c>
      <c r="B92" s="482" t="e">
        <f>IF(ISNA(VLOOKUP($A92,#REF!,9,FALSE))=TRUE,"Invalid ID#",VLOOKUP($A92,#REF!,9,FALSE))</f>
        <v>#REF!</v>
      </c>
      <c r="C92" s="482" t="e">
        <f>IF(ISNA(VLOOKUP($A92,#REF!,10,FALSE))=TRUE,"Invalid ID#",VLOOKUP($A92,#REF!,10,FALSE))</f>
        <v>#REF!</v>
      </c>
      <c r="D92" s="483"/>
      <c r="E92" s="488" t="e">
        <f>IF(ISNA(VLOOKUP($A92,#REF!,7,FALSE))=TRUE,"Invalid ID#",VLOOKUP($A92,#REF!,7,FALSE))</f>
        <v>#REF!</v>
      </c>
      <c r="F92" s="488" t="e">
        <f>IF(ISNA(VLOOKUP($A92,#REF!,8,FALSE))=TRUE,"Invalid ID#",VLOOKUP($A92,#REF!,8,FALSE))</f>
        <v>#REF!</v>
      </c>
      <c r="G92" s="521" t="e">
        <f>IF(ISNA(VLOOKUP($A92,#REF!,12,FALSE))=TRUE,"Invalid ID#",VLOOKUP($A92,#REF!,12,FALSE))</f>
        <v>#REF!</v>
      </c>
      <c r="H92" s="485">
        <v>0</v>
      </c>
      <c r="I92" s="486" t="e">
        <f>IF(ISTEXT((VLOOKUP(A92,#REF!,13,FALSE))),(VLOOKUP(A92,#REF!,13,FALSE)),IF(ISNUMBER(VLOOKUP(A92,#REF!,13,FALSE))*ExchangeRate,VLOOKUP(A92,#REF!,13,FALSE))*ExchangeRate)</f>
        <v>#REF!</v>
      </c>
      <c r="J92" s="487" t="e">
        <f t="shared" si="18"/>
        <v>#REF!</v>
      </c>
      <c r="K92" s="485"/>
      <c r="L92" s="489" t="e">
        <f>IF(ISNA(VLOOKUP($A92,#REF!,14,FALSE))=TRUE,"Invalid ID#",VLOOKUP($A92,#REF!,14,FALSE))</f>
        <v>#REF!</v>
      </c>
      <c r="M92" s="516" t="e">
        <f>IF(ISNA(VLOOKUP($A92,#REF!,15,FALSE))=TRUE,"Invalid ID#",VLOOKUP($A92,#REF!,15,FALSE))</f>
        <v>#REF!</v>
      </c>
      <c r="N92" s="490" t="e">
        <f>IF(ISNA(VLOOKUP($A92,#REF!,16,FALSE))=TRUE,"Invalid ID#",VLOOKUP($A92,#REF!,16,FALSE))</f>
        <v>#REF!</v>
      </c>
      <c r="O92" s="491" t="e">
        <f t="shared" si="19"/>
        <v>#REF!</v>
      </c>
      <c r="P92" s="492" t="e">
        <f>IF(ISNA(VLOOKUP($A92,#REF!,17,FALSE))=TRUE,"Invalid ID#",VLOOKUP($A92,#REF!,17,FALSE))</f>
        <v>#REF!</v>
      </c>
      <c r="Q92" s="492" t="e">
        <f>IF(ISNA(VLOOKUP($A92,#REF!,18,FALSE))=TRUE,"Invalid ID#",VLOOKUP($A92,#REF!,18,FALSE))</f>
        <v>#REF!</v>
      </c>
      <c r="R92" s="492" t="e">
        <f>IF(ISNA(VLOOKUP($A92,#REF!,19,FALSE))=TRUE,"Invalid ID#",VLOOKUP($A92,#REF!,19,FALSE))</f>
        <v>#REF!</v>
      </c>
    </row>
    <row r="93" spans="1:18" s="100" customFormat="1" ht="12" customHeight="1" outlineLevel="1">
      <c r="A93" s="481" t="s">
        <v>20</v>
      </c>
      <c r="B93" s="482" t="e">
        <f>IF(ISNA(VLOOKUP($A93,#REF!,9,FALSE))=TRUE,"Invalid ID#",VLOOKUP($A93,#REF!,9,FALSE))</f>
        <v>#REF!</v>
      </c>
      <c r="C93" s="482" t="e">
        <f>IF(ISNA(VLOOKUP($A93,#REF!,10,FALSE))=TRUE,"Invalid ID#",VLOOKUP($A93,#REF!,10,FALSE))</f>
        <v>#REF!</v>
      </c>
      <c r="D93" s="483"/>
      <c r="E93" s="488" t="e">
        <f>IF(ISNA(VLOOKUP($A93,#REF!,7,FALSE))=TRUE,"Invalid ID#",VLOOKUP($A93,#REF!,7,FALSE))</f>
        <v>#REF!</v>
      </c>
      <c r="F93" s="488" t="e">
        <f>IF(ISNA(VLOOKUP($A93,#REF!,8,FALSE))=TRUE,"Invalid ID#",VLOOKUP($A93,#REF!,8,FALSE))</f>
        <v>#REF!</v>
      </c>
      <c r="G93" s="521" t="e">
        <f>IF(ISNA(VLOOKUP($A93,#REF!,12,FALSE))=TRUE,"Invalid ID#",VLOOKUP($A93,#REF!,12,FALSE))</f>
        <v>#REF!</v>
      </c>
      <c r="H93" s="485">
        <v>0</v>
      </c>
      <c r="I93" s="486" t="e">
        <f>IF(ISTEXT((VLOOKUP(A93,#REF!,13,FALSE))),(VLOOKUP(A93,#REF!,13,FALSE)),IF(ISNUMBER(VLOOKUP(A93,#REF!,13,FALSE))*ExchangeRate,VLOOKUP(A93,#REF!,13,FALSE))*ExchangeRate)</f>
        <v>#REF!</v>
      </c>
      <c r="J93" s="487" t="e">
        <f t="shared" si="18"/>
        <v>#REF!</v>
      </c>
      <c r="K93" s="485"/>
      <c r="L93" s="489" t="e">
        <f>IF(ISNA(VLOOKUP($A93,#REF!,14,FALSE))=TRUE,"Invalid ID#",VLOOKUP($A93,#REF!,14,FALSE))</f>
        <v>#REF!</v>
      </c>
      <c r="M93" s="516" t="e">
        <f>IF(ISNA(VLOOKUP($A93,#REF!,15,FALSE))=TRUE,"Invalid ID#",VLOOKUP($A93,#REF!,15,FALSE))</f>
        <v>#REF!</v>
      </c>
      <c r="N93" s="490" t="e">
        <f>IF(ISNA(VLOOKUP($A93,#REF!,16,FALSE))=TRUE,"Invalid ID#",VLOOKUP($A93,#REF!,16,FALSE))</f>
        <v>#REF!</v>
      </c>
      <c r="O93" s="491" t="e">
        <f t="shared" si="19"/>
        <v>#REF!</v>
      </c>
      <c r="P93" s="492" t="e">
        <f>IF(ISNA(VLOOKUP($A93,#REF!,17,FALSE))=TRUE,"Invalid ID#",VLOOKUP($A93,#REF!,17,FALSE))</f>
        <v>#REF!</v>
      </c>
      <c r="Q93" s="492" t="e">
        <f>IF(ISNA(VLOOKUP($A93,#REF!,18,FALSE))=TRUE,"Invalid ID#",VLOOKUP($A93,#REF!,18,FALSE))</f>
        <v>#REF!</v>
      </c>
      <c r="R93" s="492" t="e">
        <f>IF(ISNA(VLOOKUP($A93,#REF!,19,FALSE))=TRUE,"Invalid ID#",VLOOKUP($A93,#REF!,19,FALSE))</f>
        <v>#REF!</v>
      </c>
    </row>
    <row r="94" spans="1:18" s="100" customFormat="1" ht="12" customHeight="1" outlineLevel="1" thickBot="1">
      <c r="A94" s="481" t="s">
        <v>20</v>
      </c>
      <c r="B94" s="482" t="e">
        <f>IF(ISNA(VLOOKUP($A94,#REF!,9,FALSE))=TRUE,"Invalid ID#",VLOOKUP($A94,#REF!,9,FALSE))</f>
        <v>#REF!</v>
      </c>
      <c r="C94" s="482" t="e">
        <f>IF(ISNA(VLOOKUP($A94,#REF!,10,FALSE))=TRUE,"Invalid ID#",VLOOKUP($A94,#REF!,10,FALSE))</f>
        <v>#REF!</v>
      </c>
      <c r="D94" s="483"/>
      <c r="E94" s="488" t="e">
        <f>IF(ISNA(VLOOKUP($A94,#REF!,7,FALSE))=TRUE,"Invalid ID#",VLOOKUP($A94,#REF!,7,FALSE))</f>
        <v>#REF!</v>
      </c>
      <c r="F94" s="488" t="e">
        <f>IF(ISNA(VLOOKUP($A94,#REF!,8,FALSE))=TRUE,"Invalid ID#",VLOOKUP($A94,#REF!,8,FALSE))</f>
        <v>#REF!</v>
      </c>
      <c r="G94" s="521" t="e">
        <f>IF(ISNA(VLOOKUP($A94,#REF!,12,FALSE))=TRUE,"Invalid ID#",VLOOKUP($A94,#REF!,12,FALSE))</f>
        <v>#REF!</v>
      </c>
      <c r="H94" s="485">
        <v>0</v>
      </c>
      <c r="I94" s="486" t="e">
        <f>IF(ISTEXT((VLOOKUP(A94,#REF!,13,FALSE))),(VLOOKUP(A94,#REF!,13,FALSE)),IF(ISNUMBER(VLOOKUP(A94,#REF!,13,FALSE))*ExchangeRate,VLOOKUP(A94,#REF!,13,FALSE))*ExchangeRate)</f>
        <v>#REF!</v>
      </c>
      <c r="J94" s="487" t="e">
        <f t="shared" si="18"/>
        <v>#REF!</v>
      </c>
      <c r="K94" s="485"/>
      <c r="L94" s="489" t="e">
        <f>IF(ISNA(VLOOKUP($A94,#REF!,14,FALSE))=TRUE,"Invalid ID#",VLOOKUP($A94,#REF!,14,FALSE))</f>
        <v>#REF!</v>
      </c>
      <c r="M94" s="516" t="e">
        <f>IF(ISNA(VLOOKUP($A94,#REF!,15,FALSE))=TRUE,"Invalid ID#",VLOOKUP($A94,#REF!,15,FALSE))</f>
        <v>#REF!</v>
      </c>
      <c r="N94" s="490" t="e">
        <f>IF(ISNA(VLOOKUP($A94,#REF!,16,FALSE))=TRUE,"Invalid ID#",VLOOKUP($A94,#REF!,16,FALSE))</f>
        <v>#REF!</v>
      </c>
      <c r="O94" s="491" t="e">
        <f t="shared" si="19"/>
        <v>#REF!</v>
      </c>
      <c r="P94" s="492" t="e">
        <f>IF(ISNA(VLOOKUP($A94,#REF!,17,FALSE))=TRUE,"Invalid ID#",VLOOKUP($A94,#REF!,17,FALSE))</f>
        <v>#REF!</v>
      </c>
      <c r="Q94" s="492" t="e">
        <f>IF(ISNA(VLOOKUP($A94,#REF!,18,FALSE))=TRUE,"Invalid ID#",VLOOKUP($A94,#REF!,18,FALSE))</f>
        <v>#REF!</v>
      </c>
      <c r="R94" s="492" t="e">
        <f>IF(ISNA(VLOOKUP($A94,#REF!,19,FALSE))=TRUE,"Invalid ID#",VLOOKUP($A94,#REF!,19,FALSE))</f>
        <v>#REF!</v>
      </c>
    </row>
    <row r="95" spans="1:18" s="100" customFormat="1" ht="13.15" customHeight="1" outlineLevel="1" thickTop="1">
      <c r="A95" s="98"/>
      <c r="B95" s="97"/>
      <c r="C95" s="98"/>
      <c r="D95" s="442"/>
      <c r="E95" s="325"/>
      <c r="F95" s="325"/>
      <c r="G95" s="104"/>
      <c r="H95" s="359"/>
      <c r="I95" s="25"/>
      <c r="J95" s="495"/>
      <c r="K95" s="496" t="e">
        <f>SUM(J87:J95)</f>
        <v>#REF!</v>
      </c>
      <c r="L95" s="517"/>
      <c r="M95" s="517"/>
      <c r="N95" s="531"/>
      <c r="O95" s="532"/>
      <c r="P95" s="29"/>
      <c r="Q95" s="29"/>
      <c r="R95" s="29"/>
    </row>
    <row r="96" spans="1:18" s="104" customFormat="1" ht="13.15" customHeight="1" outlineLevel="1">
      <c r="A96" s="102"/>
      <c r="B96" s="101"/>
      <c r="C96" s="102"/>
      <c r="D96" s="442"/>
      <c r="E96" s="103"/>
      <c r="F96" s="103"/>
      <c r="G96" s="522"/>
      <c r="H96" s="546" t="s">
        <v>145</v>
      </c>
      <c r="I96" s="349"/>
      <c r="J96" s="26"/>
      <c r="L96" s="518"/>
      <c r="M96" s="518"/>
      <c r="N96" s="246"/>
      <c r="O96" s="105"/>
      <c r="P96" s="247"/>
      <c r="Q96" s="247"/>
      <c r="R96" s="247"/>
    </row>
    <row r="97" spans="1:18" s="114" customFormat="1" ht="13.15" customHeight="1" outlineLevel="1">
      <c r="A97" s="544" t="s">
        <v>146</v>
      </c>
      <c r="B97" s="107"/>
      <c r="C97" s="108"/>
      <c r="D97" s="92" t="s">
        <v>153</v>
      </c>
      <c r="E97" s="109"/>
      <c r="F97" s="109"/>
      <c r="G97" s="523"/>
      <c r="H97" s="545">
        <f>COUNTIF(H98:H107,"&lt;&gt;0")</f>
        <v>5</v>
      </c>
      <c r="I97" s="112"/>
      <c r="J97" s="112"/>
      <c r="K97" s="112"/>
      <c r="L97" s="519"/>
      <c r="M97" s="519"/>
      <c r="N97" s="248"/>
      <c r="O97" s="113"/>
      <c r="P97" s="249"/>
      <c r="Q97" s="249"/>
      <c r="R97" s="249"/>
    </row>
    <row r="98" spans="1:18" s="100" customFormat="1" ht="12" customHeight="1" outlineLevel="1">
      <c r="A98" s="481" t="s">
        <v>20</v>
      </c>
      <c r="B98" s="482" t="e">
        <f>IF(ISNA(VLOOKUP($A98,#REF!,9,FALSE))=TRUE,"Invalid ID#",VLOOKUP($A98,#REF!,9,FALSE))</f>
        <v>#REF!</v>
      </c>
      <c r="C98" s="482" t="e">
        <f>IF(ISNA(VLOOKUP($A98,#REF!,10,FALSE))=TRUE,"Invalid ID#",VLOOKUP($A98,#REF!,10,FALSE))</f>
        <v>#REF!</v>
      </c>
      <c r="D98" s="483"/>
      <c r="E98" s="488" t="e">
        <f>IF(ISNA(VLOOKUP($A98,#REF!,7,FALSE))=TRUE,"Invalid ID#",VLOOKUP($A98,#REF!,7,FALSE))</f>
        <v>#REF!</v>
      </c>
      <c r="F98" s="488" t="e">
        <f>IF(ISNA(VLOOKUP($A98,#REF!,8,FALSE))=TRUE,"Invalid ID#",VLOOKUP($A98,#REF!,8,FALSE))</f>
        <v>#REF!</v>
      </c>
      <c r="G98" s="521" t="e">
        <f>IF(ISNA(VLOOKUP($A98,#REF!,12,FALSE))=TRUE,"Invalid ID#",VLOOKUP($A98,#REF!,12,FALSE))</f>
        <v>#REF!</v>
      </c>
      <c r="H98" s="485">
        <v>0</v>
      </c>
      <c r="I98" s="486" t="e">
        <f>IF(ISTEXT((VLOOKUP(A98,#REF!,13,FALSE))),(VLOOKUP(A98,#REF!,13,FALSE)),IF(ISNUMBER(VLOOKUP(A98,#REF!,13,FALSE))*ExchangeRate,VLOOKUP(A98,#REF!,13,FALSE))*ExchangeRate)</f>
        <v>#REF!</v>
      </c>
      <c r="J98" s="487" t="e">
        <f t="shared" ref="J98:J102" si="20">IF(ISTEXT(I98),I98,H98*I98)</f>
        <v>#REF!</v>
      </c>
      <c r="K98" s="485"/>
      <c r="L98" s="489" t="e">
        <f>IF(ISNA(VLOOKUP($A98,#REF!,14,FALSE))=TRUE,"Invalid ID#",VLOOKUP($A98,#REF!,14,FALSE))</f>
        <v>#REF!</v>
      </c>
      <c r="M98" s="516" t="e">
        <f>IF(ISNA(VLOOKUP($A98,#REF!,15,FALSE))=TRUE,"Invalid ID#",VLOOKUP($A98,#REF!,15,FALSE))</f>
        <v>#REF!</v>
      </c>
      <c r="N98" s="490" t="e">
        <f>IF(ISNA(VLOOKUP($A98,#REF!,16,FALSE))=TRUE,"Invalid ID#",VLOOKUP($A98,#REF!,16,FALSE))</f>
        <v>#REF!</v>
      </c>
      <c r="O98" s="491" t="e">
        <f t="shared" ref="O98:O102" si="21">ROUNDUP((H98*N98),0)</f>
        <v>#REF!</v>
      </c>
      <c r="P98" s="492" t="e">
        <f>IF(ISNA(VLOOKUP($A98,#REF!,17,FALSE))=TRUE,"Invalid ID#",VLOOKUP($A98,#REF!,17,FALSE))</f>
        <v>#REF!</v>
      </c>
      <c r="Q98" s="492" t="e">
        <f>IF(ISNA(VLOOKUP($A98,#REF!,18,FALSE))=TRUE,"Invalid ID#",VLOOKUP($A98,#REF!,18,FALSE))</f>
        <v>#REF!</v>
      </c>
      <c r="R98" s="492" t="e">
        <f>IF(ISNA(VLOOKUP($A98,#REF!,19,FALSE))=TRUE,"Invalid ID#",VLOOKUP($A98,#REF!,19,FALSE))</f>
        <v>#REF!</v>
      </c>
    </row>
    <row r="99" spans="1:18" s="100" customFormat="1" ht="12" customHeight="1" outlineLevel="1">
      <c r="A99" s="481" t="s">
        <v>20</v>
      </c>
      <c r="B99" s="482" t="e">
        <f>IF(ISNA(VLOOKUP($A99,#REF!,9,FALSE))=TRUE,"Invalid ID#",VLOOKUP($A99,#REF!,9,FALSE))</f>
        <v>#REF!</v>
      </c>
      <c r="C99" s="482" t="e">
        <f>IF(ISNA(VLOOKUP($A99,#REF!,10,FALSE))=TRUE,"Invalid ID#",VLOOKUP($A99,#REF!,10,FALSE))</f>
        <v>#REF!</v>
      </c>
      <c r="D99" s="483"/>
      <c r="E99" s="488" t="e">
        <f>IF(ISNA(VLOOKUP($A99,#REF!,7,FALSE))=TRUE,"Invalid ID#",VLOOKUP($A99,#REF!,7,FALSE))</f>
        <v>#REF!</v>
      </c>
      <c r="F99" s="488" t="e">
        <f>IF(ISNA(VLOOKUP($A99,#REF!,8,FALSE))=TRUE,"Invalid ID#",VLOOKUP($A99,#REF!,8,FALSE))</f>
        <v>#REF!</v>
      </c>
      <c r="G99" s="521" t="e">
        <f>IF(ISNA(VLOOKUP($A99,#REF!,12,FALSE))=TRUE,"Invalid ID#",VLOOKUP($A99,#REF!,12,FALSE))</f>
        <v>#REF!</v>
      </c>
      <c r="H99" s="485">
        <v>0</v>
      </c>
      <c r="I99" s="486" t="e">
        <f>IF(ISTEXT((VLOOKUP(A99,#REF!,13,FALSE))),(VLOOKUP(A99,#REF!,13,FALSE)),IF(ISNUMBER(VLOOKUP(A99,#REF!,13,FALSE))*ExchangeRate,VLOOKUP(A99,#REF!,13,FALSE))*ExchangeRate)</f>
        <v>#REF!</v>
      </c>
      <c r="J99" s="487" t="e">
        <f t="shared" si="20"/>
        <v>#REF!</v>
      </c>
      <c r="K99" s="485"/>
      <c r="L99" s="489" t="e">
        <f>IF(ISNA(VLOOKUP($A99,#REF!,14,FALSE))=TRUE,"Invalid ID#",VLOOKUP($A99,#REF!,14,FALSE))</f>
        <v>#REF!</v>
      </c>
      <c r="M99" s="516" t="e">
        <f>IF(ISNA(VLOOKUP($A99,#REF!,15,FALSE))=TRUE,"Invalid ID#",VLOOKUP($A99,#REF!,15,FALSE))</f>
        <v>#REF!</v>
      </c>
      <c r="N99" s="490" t="e">
        <f>IF(ISNA(VLOOKUP($A99,#REF!,16,FALSE))=TRUE,"Invalid ID#",VLOOKUP($A99,#REF!,16,FALSE))</f>
        <v>#REF!</v>
      </c>
      <c r="O99" s="491" t="e">
        <f t="shared" si="21"/>
        <v>#REF!</v>
      </c>
      <c r="P99" s="492" t="e">
        <f>IF(ISNA(VLOOKUP($A99,#REF!,17,FALSE))=TRUE,"Invalid ID#",VLOOKUP($A99,#REF!,17,FALSE))</f>
        <v>#REF!</v>
      </c>
      <c r="Q99" s="492" t="e">
        <f>IF(ISNA(VLOOKUP($A99,#REF!,18,FALSE))=TRUE,"Invalid ID#",VLOOKUP($A99,#REF!,18,FALSE))</f>
        <v>#REF!</v>
      </c>
      <c r="R99" s="492" t="e">
        <f>IF(ISNA(VLOOKUP($A99,#REF!,19,FALSE))=TRUE,"Invalid ID#",VLOOKUP($A99,#REF!,19,FALSE))</f>
        <v>#REF!</v>
      </c>
    </row>
    <row r="100" spans="1:18" s="100" customFormat="1" ht="12" customHeight="1" outlineLevel="1">
      <c r="A100" s="481" t="s">
        <v>20</v>
      </c>
      <c r="B100" s="482" t="e">
        <f>IF(ISNA(VLOOKUP($A100,#REF!,9,FALSE))=TRUE,"Invalid ID#",VLOOKUP($A100,#REF!,9,FALSE))</f>
        <v>#REF!</v>
      </c>
      <c r="C100" s="482" t="e">
        <f>IF(ISNA(VLOOKUP($A100,#REF!,10,FALSE))=TRUE,"Invalid ID#",VLOOKUP($A100,#REF!,10,FALSE))</f>
        <v>#REF!</v>
      </c>
      <c r="D100" s="483"/>
      <c r="E100" s="488" t="e">
        <f>IF(ISNA(VLOOKUP($A100,#REF!,7,FALSE))=TRUE,"Invalid ID#",VLOOKUP($A100,#REF!,7,FALSE))</f>
        <v>#REF!</v>
      </c>
      <c r="F100" s="488" t="e">
        <f>IF(ISNA(VLOOKUP($A100,#REF!,8,FALSE))=TRUE,"Invalid ID#",VLOOKUP($A100,#REF!,8,FALSE))</f>
        <v>#REF!</v>
      </c>
      <c r="G100" s="521" t="e">
        <f>IF(ISNA(VLOOKUP($A100,#REF!,12,FALSE))=TRUE,"Invalid ID#",VLOOKUP($A100,#REF!,12,FALSE))</f>
        <v>#REF!</v>
      </c>
      <c r="H100" s="485">
        <v>0</v>
      </c>
      <c r="I100" s="486" t="e">
        <f>IF(ISTEXT((VLOOKUP(A100,#REF!,13,FALSE))),(VLOOKUP(A100,#REF!,13,FALSE)),IF(ISNUMBER(VLOOKUP(A100,#REF!,13,FALSE))*ExchangeRate,VLOOKUP(A100,#REF!,13,FALSE))*ExchangeRate)</f>
        <v>#REF!</v>
      </c>
      <c r="J100" s="487" t="e">
        <f t="shared" si="20"/>
        <v>#REF!</v>
      </c>
      <c r="K100" s="485"/>
      <c r="L100" s="489" t="e">
        <f>IF(ISNA(VLOOKUP($A100,#REF!,14,FALSE))=TRUE,"Invalid ID#",VLOOKUP($A100,#REF!,14,FALSE))</f>
        <v>#REF!</v>
      </c>
      <c r="M100" s="516" t="e">
        <f>IF(ISNA(VLOOKUP($A100,#REF!,15,FALSE))=TRUE,"Invalid ID#",VLOOKUP($A100,#REF!,15,FALSE))</f>
        <v>#REF!</v>
      </c>
      <c r="N100" s="490" t="e">
        <f>IF(ISNA(VLOOKUP($A100,#REF!,16,FALSE))=TRUE,"Invalid ID#",VLOOKUP($A100,#REF!,16,FALSE))</f>
        <v>#REF!</v>
      </c>
      <c r="O100" s="491" t="e">
        <f t="shared" si="21"/>
        <v>#REF!</v>
      </c>
      <c r="P100" s="492" t="e">
        <f>IF(ISNA(VLOOKUP($A100,#REF!,17,FALSE))=TRUE,"Invalid ID#",VLOOKUP($A100,#REF!,17,FALSE))</f>
        <v>#REF!</v>
      </c>
      <c r="Q100" s="492" t="e">
        <f>IF(ISNA(VLOOKUP($A100,#REF!,18,FALSE))=TRUE,"Invalid ID#",VLOOKUP($A100,#REF!,18,FALSE))</f>
        <v>#REF!</v>
      </c>
      <c r="R100" s="492" t="e">
        <f>IF(ISNA(VLOOKUP($A100,#REF!,19,FALSE))=TRUE,"Invalid ID#",VLOOKUP($A100,#REF!,19,FALSE))</f>
        <v>#REF!</v>
      </c>
    </row>
    <row r="101" spans="1:18" s="100" customFormat="1" ht="12" customHeight="1" outlineLevel="1">
      <c r="A101" s="481" t="s">
        <v>20</v>
      </c>
      <c r="B101" s="482" t="e">
        <f>IF(ISNA(VLOOKUP($A101,#REF!,9,FALSE))=TRUE,"Invalid ID#",VLOOKUP($A101,#REF!,9,FALSE))</f>
        <v>#REF!</v>
      </c>
      <c r="C101" s="482" t="e">
        <f>IF(ISNA(VLOOKUP($A101,#REF!,10,FALSE))=TRUE,"Invalid ID#",VLOOKUP($A101,#REF!,10,FALSE))</f>
        <v>#REF!</v>
      </c>
      <c r="D101" s="483"/>
      <c r="E101" s="488" t="e">
        <f>IF(ISNA(VLOOKUP($A101,#REF!,7,FALSE))=TRUE,"Invalid ID#",VLOOKUP($A101,#REF!,7,FALSE))</f>
        <v>#REF!</v>
      </c>
      <c r="F101" s="488" t="e">
        <f>IF(ISNA(VLOOKUP($A101,#REF!,8,FALSE))=TRUE,"Invalid ID#",VLOOKUP($A101,#REF!,8,FALSE))</f>
        <v>#REF!</v>
      </c>
      <c r="G101" s="521" t="e">
        <f>IF(ISNA(VLOOKUP($A101,#REF!,12,FALSE))=TRUE,"Invalid ID#",VLOOKUP($A101,#REF!,12,FALSE))</f>
        <v>#REF!</v>
      </c>
      <c r="H101" s="485">
        <v>0</v>
      </c>
      <c r="I101" s="486" t="e">
        <f>IF(ISTEXT((VLOOKUP(A101,#REF!,13,FALSE))),(VLOOKUP(A101,#REF!,13,FALSE)),IF(ISNUMBER(VLOOKUP(A101,#REF!,13,FALSE))*ExchangeRate,VLOOKUP(A101,#REF!,13,FALSE))*ExchangeRate)</f>
        <v>#REF!</v>
      </c>
      <c r="J101" s="487" t="e">
        <f t="shared" si="20"/>
        <v>#REF!</v>
      </c>
      <c r="K101" s="485"/>
      <c r="L101" s="489" t="e">
        <f>IF(ISNA(VLOOKUP($A101,#REF!,14,FALSE))=TRUE,"Invalid ID#",VLOOKUP($A101,#REF!,14,FALSE))</f>
        <v>#REF!</v>
      </c>
      <c r="M101" s="516" t="e">
        <f>IF(ISNA(VLOOKUP($A101,#REF!,15,FALSE))=TRUE,"Invalid ID#",VLOOKUP($A101,#REF!,15,FALSE))</f>
        <v>#REF!</v>
      </c>
      <c r="N101" s="490" t="e">
        <f>IF(ISNA(VLOOKUP($A101,#REF!,16,FALSE))=TRUE,"Invalid ID#",VLOOKUP($A101,#REF!,16,FALSE))</f>
        <v>#REF!</v>
      </c>
      <c r="O101" s="491" t="e">
        <f t="shared" si="21"/>
        <v>#REF!</v>
      </c>
      <c r="P101" s="492" t="e">
        <f>IF(ISNA(VLOOKUP($A101,#REF!,17,FALSE))=TRUE,"Invalid ID#",VLOOKUP($A101,#REF!,17,FALSE))</f>
        <v>#REF!</v>
      </c>
      <c r="Q101" s="492" t="e">
        <f>IF(ISNA(VLOOKUP($A101,#REF!,18,FALSE))=TRUE,"Invalid ID#",VLOOKUP($A101,#REF!,18,FALSE))</f>
        <v>#REF!</v>
      </c>
      <c r="R101" s="492" t="e">
        <f>IF(ISNA(VLOOKUP($A101,#REF!,19,FALSE))=TRUE,"Invalid ID#",VLOOKUP($A101,#REF!,19,FALSE))</f>
        <v>#REF!</v>
      </c>
    </row>
    <row r="102" spans="1:18" s="100" customFormat="1" ht="12" customHeight="1" outlineLevel="1">
      <c r="A102" s="481" t="s">
        <v>20</v>
      </c>
      <c r="B102" s="482" t="e">
        <f>IF(ISNA(VLOOKUP($A102,#REF!,9,FALSE))=TRUE,"Invalid ID#",VLOOKUP($A102,#REF!,9,FALSE))</f>
        <v>#REF!</v>
      </c>
      <c r="C102" s="482" t="e">
        <f>IF(ISNA(VLOOKUP($A102,#REF!,10,FALSE))=TRUE,"Invalid ID#",VLOOKUP($A102,#REF!,10,FALSE))</f>
        <v>#REF!</v>
      </c>
      <c r="D102" s="483"/>
      <c r="E102" s="488" t="e">
        <f>IF(ISNA(VLOOKUP($A102,#REF!,7,FALSE))=TRUE,"Invalid ID#",VLOOKUP($A102,#REF!,7,FALSE))</f>
        <v>#REF!</v>
      </c>
      <c r="F102" s="488" t="e">
        <f>IF(ISNA(VLOOKUP($A102,#REF!,8,FALSE))=TRUE,"Invalid ID#",VLOOKUP($A102,#REF!,8,FALSE))</f>
        <v>#REF!</v>
      </c>
      <c r="G102" s="521" t="e">
        <f>IF(ISNA(VLOOKUP($A102,#REF!,12,FALSE))=TRUE,"Invalid ID#",VLOOKUP($A102,#REF!,12,FALSE))</f>
        <v>#REF!</v>
      </c>
      <c r="H102" s="485">
        <v>0</v>
      </c>
      <c r="I102" s="486" t="e">
        <f>IF(ISTEXT((VLOOKUP(A102,#REF!,13,FALSE))),(VLOOKUP(A102,#REF!,13,FALSE)),IF(ISNUMBER(VLOOKUP(A102,#REF!,13,FALSE))*ExchangeRate,VLOOKUP(A102,#REF!,13,FALSE))*ExchangeRate)</f>
        <v>#REF!</v>
      </c>
      <c r="J102" s="487" t="e">
        <f t="shared" si="20"/>
        <v>#REF!</v>
      </c>
      <c r="K102" s="485"/>
      <c r="L102" s="489" t="e">
        <f>IF(ISNA(VLOOKUP($A102,#REF!,14,FALSE))=TRUE,"Invalid ID#",VLOOKUP($A102,#REF!,14,FALSE))</f>
        <v>#REF!</v>
      </c>
      <c r="M102" s="516" t="e">
        <f>IF(ISNA(VLOOKUP($A102,#REF!,15,FALSE))=TRUE,"Invalid ID#",VLOOKUP($A102,#REF!,15,FALSE))</f>
        <v>#REF!</v>
      </c>
      <c r="N102" s="490" t="e">
        <f>IF(ISNA(VLOOKUP($A102,#REF!,16,FALSE))=TRUE,"Invalid ID#",VLOOKUP($A102,#REF!,16,FALSE))</f>
        <v>#REF!</v>
      </c>
      <c r="O102" s="491" t="e">
        <f t="shared" si="21"/>
        <v>#REF!</v>
      </c>
      <c r="P102" s="492" t="e">
        <f>IF(ISNA(VLOOKUP($A102,#REF!,17,FALSE))=TRUE,"Invalid ID#",VLOOKUP($A102,#REF!,17,FALSE))</f>
        <v>#REF!</v>
      </c>
      <c r="Q102" s="492" t="e">
        <f>IF(ISNA(VLOOKUP($A102,#REF!,18,FALSE))=TRUE,"Invalid ID#",VLOOKUP($A102,#REF!,18,FALSE))</f>
        <v>#REF!</v>
      </c>
      <c r="R102" s="492" t="e">
        <f>IF(ISNA(VLOOKUP($A102,#REF!,19,FALSE))=TRUE,"Invalid ID#",VLOOKUP($A102,#REF!,19,FALSE))</f>
        <v>#REF!</v>
      </c>
    </row>
    <row r="103" spans="1:18" s="100" customFormat="1" ht="13.15" customHeight="1" outlineLevel="1">
      <c r="A103" s="481"/>
      <c r="B103" s="482"/>
      <c r="C103" s="482"/>
      <c r="D103" s="483"/>
      <c r="E103" s="484"/>
      <c r="F103" s="484"/>
      <c r="G103" s="551" t="s">
        <v>136</v>
      </c>
      <c r="H103" s="485" t="s">
        <v>137</v>
      </c>
      <c r="I103" s="486" t="e">
        <f>SUM(J10:J102)*Install</f>
        <v>#REF!</v>
      </c>
      <c r="J103" s="487" t="e">
        <f>SUM(1*I103)</f>
        <v>#REF!</v>
      </c>
      <c r="K103" s="485"/>
      <c r="L103" s="516"/>
      <c r="M103" s="516"/>
      <c r="N103" s="490"/>
      <c r="O103" s="491"/>
      <c r="P103" s="492"/>
      <c r="Q103" s="492"/>
      <c r="R103" s="492"/>
    </row>
    <row r="104" spans="1:18" s="100" customFormat="1" ht="13.15" customHeight="1" outlineLevel="1">
      <c r="A104" s="481"/>
      <c r="B104" s="482"/>
      <c r="C104" s="482"/>
      <c r="D104" s="483"/>
      <c r="E104" s="484"/>
      <c r="F104" s="484"/>
      <c r="G104" s="551" t="s">
        <v>138</v>
      </c>
      <c r="H104" s="485" t="s">
        <v>137</v>
      </c>
      <c r="I104" s="486"/>
      <c r="J104" s="487"/>
      <c r="K104" s="485"/>
      <c r="L104" s="516"/>
      <c r="M104" s="516"/>
      <c r="N104" s="490"/>
      <c r="O104" s="491"/>
      <c r="P104" s="492"/>
      <c r="Q104" s="492"/>
      <c r="R104" s="492"/>
    </row>
    <row r="105" spans="1:18" s="100" customFormat="1" ht="13.15" customHeight="1" outlineLevel="1">
      <c r="A105" s="481"/>
      <c r="B105" s="482"/>
      <c r="C105" s="482"/>
      <c r="D105" s="483"/>
      <c r="E105" s="484"/>
      <c r="F105" s="484"/>
      <c r="G105" s="551" t="s">
        <v>139</v>
      </c>
      <c r="H105" s="485" t="s">
        <v>137</v>
      </c>
      <c r="I105" s="486"/>
      <c r="J105" s="487"/>
      <c r="K105" s="485"/>
      <c r="L105" s="516"/>
      <c r="M105" s="516"/>
      <c r="N105" s="490"/>
      <c r="O105" s="491"/>
      <c r="P105" s="492"/>
      <c r="Q105" s="492"/>
      <c r="R105" s="492"/>
    </row>
    <row r="106" spans="1:18" s="100" customFormat="1" ht="13.15" customHeight="1" outlineLevel="1">
      <c r="A106" s="481"/>
      <c r="B106" s="482"/>
      <c r="C106" s="482"/>
      <c r="D106" s="483"/>
      <c r="E106" s="484"/>
      <c r="F106" s="484"/>
      <c r="G106" s="551" t="s">
        <v>140</v>
      </c>
      <c r="H106" s="485" t="s">
        <v>137</v>
      </c>
      <c r="I106" s="486"/>
      <c r="J106" s="487"/>
      <c r="K106" s="485"/>
      <c r="L106" s="516"/>
      <c r="M106" s="516"/>
      <c r="N106" s="490"/>
      <c r="O106" s="491"/>
      <c r="P106" s="492"/>
      <c r="Q106" s="492"/>
      <c r="R106" s="492"/>
    </row>
    <row r="107" spans="1:18" s="100" customFormat="1" ht="13.15" customHeight="1" outlineLevel="1" thickBot="1">
      <c r="A107" s="481"/>
      <c r="B107" s="482"/>
      <c r="C107" s="482"/>
      <c r="D107" s="483"/>
      <c r="E107" s="484"/>
      <c r="F107" s="484"/>
      <c r="G107" s="551" t="s">
        <v>141</v>
      </c>
      <c r="H107" s="485" t="s">
        <v>137</v>
      </c>
      <c r="I107" s="486"/>
      <c r="J107" s="487"/>
      <c r="K107" s="485"/>
      <c r="L107" s="516"/>
      <c r="M107" s="516"/>
      <c r="N107" s="490"/>
      <c r="O107" s="491"/>
      <c r="P107" s="492"/>
      <c r="Q107" s="492"/>
      <c r="R107" s="492"/>
    </row>
    <row r="108" spans="1:18" s="100" customFormat="1" ht="13.15" customHeight="1" outlineLevel="1" thickTop="1">
      <c r="A108" s="98"/>
      <c r="B108" s="97"/>
      <c r="C108" s="98"/>
      <c r="D108" s="442"/>
      <c r="E108" s="24"/>
      <c r="F108" s="325"/>
      <c r="G108" s="104"/>
      <c r="H108" s="252"/>
      <c r="I108" s="25"/>
      <c r="J108" s="495"/>
      <c r="K108" s="496" t="e">
        <f>SUM(J98:J108)</f>
        <v>#REF!</v>
      </c>
      <c r="L108" s="451"/>
      <c r="M108" s="451"/>
      <c r="N108" s="531"/>
      <c r="O108" s="532"/>
      <c r="P108" s="29"/>
      <c r="Q108" s="29"/>
      <c r="R108" s="29"/>
    </row>
    <row r="109" spans="1:18" s="104" customFormat="1" ht="13.15" customHeight="1" outlineLevel="1">
      <c r="A109" s="102"/>
      <c r="B109" s="101"/>
      <c r="C109" s="102"/>
      <c r="D109" s="442"/>
      <c r="E109" s="103"/>
      <c r="F109" s="103"/>
      <c r="G109" s="522"/>
      <c r="H109" s="546" t="s">
        <v>145</v>
      </c>
      <c r="I109" s="250"/>
      <c r="J109" s="26"/>
      <c r="L109" s="452"/>
      <c r="M109" s="452"/>
      <c r="N109" s="246"/>
      <c r="O109" s="105"/>
      <c r="P109" s="247"/>
      <c r="Q109" s="247"/>
      <c r="R109" s="247"/>
    </row>
    <row r="110" spans="1:18" s="114" customFormat="1" ht="13.15" customHeight="1">
      <c r="A110" s="544" t="s">
        <v>54</v>
      </c>
      <c r="B110" s="107"/>
      <c r="C110" s="108"/>
      <c r="D110" s="115" t="s">
        <v>84</v>
      </c>
      <c r="E110" s="109"/>
      <c r="F110" s="109"/>
      <c r="G110" s="523"/>
      <c r="H110" s="545" t="e">
        <f>K112</f>
        <v>#REF!</v>
      </c>
      <c r="I110" s="112"/>
      <c r="J110" s="116"/>
      <c r="K110" s="251"/>
      <c r="L110" s="453"/>
      <c r="M110" s="453"/>
      <c r="N110" s="248"/>
      <c r="O110" s="113"/>
      <c r="P110" s="249"/>
      <c r="Q110" s="249"/>
      <c r="R110" s="249"/>
    </row>
    <row r="111" spans="1:18" ht="13.15" customHeight="1" thickBot="1">
      <c r="D111" s="117"/>
      <c r="E111" s="117"/>
      <c r="F111" s="117"/>
      <c r="H111" s="118"/>
      <c r="I111" s="119"/>
      <c r="J111" s="120"/>
      <c r="K111" s="120"/>
      <c r="L111" s="454"/>
      <c r="M111" s="454"/>
      <c r="N111" s="121"/>
      <c r="O111" s="532"/>
      <c r="P111" s="122"/>
      <c r="Q111" s="122"/>
      <c r="R111" s="122"/>
    </row>
    <row r="112" spans="1:18" s="100" customFormat="1" ht="13.15" customHeight="1" thickTop="1">
      <c r="A112" s="98"/>
      <c r="B112" s="97"/>
      <c r="C112" s="98"/>
      <c r="D112" s="123"/>
      <c r="E112" s="509"/>
      <c r="F112" s="510"/>
      <c r="G112" s="524" t="s">
        <v>27</v>
      </c>
      <c r="H112" s="503"/>
      <c r="I112" s="500"/>
      <c r="J112" s="495" t="e">
        <f>SUM(J10:J110)</f>
        <v>#REF!</v>
      </c>
      <c r="K112" s="496" t="e">
        <f>SUM(K10:K110)</f>
        <v>#REF!</v>
      </c>
      <c r="L112" s="455"/>
      <c r="M112" s="455"/>
      <c r="N112" s="121"/>
      <c r="O112" s="532"/>
      <c r="P112" s="122"/>
      <c r="Q112" s="122"/>
      <c r="R112" s="122"/>
    </row>
    <row r="113" spans="1:18" s="100" customFormat="1" ht="13.15" customHeight="1">
      <c r="A113" s="98"/>
      <c r="B113" s="97"/>
      <c r="C113" s="98"/>
      <c r="D113" s="123"/>
      <c r="E113" s="125"/>
      <c r="F113" s="511"/>
      <c r="G113" s="525"/>
      <c r="H113" s="503"/>
      <c r="I113" s="500"/>
      <c r="J113" s="487"/>
      <c r="K113" s="485"/>
      <c r="L113" s="456"/>
      <c r="M113" s="456"/>
      <c r="N113" s="121"/>
      <c r="O113" s="532"/>
      <c r="P113" s="122"/>
      <c r="Q113" s="122"/>
      <c r="R113" s="122"/>
    </row>
    <row r="114" spans="1:18" s="104" customFormat="1" ht="13.15" customHeight="1">
      <c r="A114" s="102"/>
      <c r="B114" s="101"/>
      <c r="C114" s="102"/>
      <c r="D114" s="24"/>
      <c r="E114" s="509"/>
      <c r="F114" s="510"/>
      <c r="G114" s="524" t="s">
        <v>148</v>
      </c>
      <c r="H114" s="503"/>
      <c r="I114" s="501"/>
      <c r="J114" s="497" t="e">
        <f>INSTALLATION_PERCENTAGE*K112*$M114</f>
        <v>#REF!</v>
      </c>
      <c r="K114" s="485" t="s">
        <v>2</v>
      </c>
      <c r="M114" s="550">
        <v>1</v>
      </c>
      <c r="N114" s="470" t="str">
        <f t="shared" ref="N114:N115" si="22">"◄ Enter Multiplier for "&amp;$G114</f>
        <v xml:space="preserve">◄ Enter Multiplier for Systems Installation Labor </v>
      </c>
      <c r="O114" s="105"/>
      <c r="P114" s="247"/>
      <c r="Q114" s="247"/>
      <c r="R114" s="247"/>
    </row>
    <row r="115" spans="1:18" s="104" customFormat="1" ht="13.15" customHeight="1">
      <c r="A115" s="102"/>
      <c r="B115" s="101"/>
      <c r="C115" s="102"/>
      <c r="D115" s="24"/>
      <c r="E115" s="127"/>
      <c r="F115" s="512"/>
      <c r="G115" s="526" t="s">
        <v>28</v>
      </c>
      <c r="H115" s="503"/>
      <c r="I115" s="501"/>
      <c r="J115" s="497" t="e">
        <f>Program_Percentage*K112*$M115</f>
        <v>#REF!</v>
      </c>
      <c r="K115" s="485" t="s">
        <v>2</v>
      </c>
      <c r="M115" s="550">
        <v>1</v>
      </c>
      <c r="N115" s="470" t="str">
        <f t="shared" si="22"/>
        <v xml:space="preserve">◄ Enter Multiplier for Control Software Development </v>
      </c>
      <c r="O115" s="105"/>
      <c r="P115" s="247"/>
      <c r="Q115" s="247"/>
      <c r="R115" s="247"/>
    </row>
    <row r="116" spans="1:18" s="104" customFormat="1" ht="13.15" customHeight="1" thickBot="1">
      <c r="A116" s="102"/>
      <c r="B116" s="101"/>
      <c r="C116" s="102"/>
      <c r="D116" s="24"/>
      <c r="E116" s="127"/>
      <c r="F116" s="512"/>
      <c r="G116" s="526" t="s">
        <v>149</v>
      </c>
      <c r="H116" s="503"/>
      <c r="I116" s="501"/>
      <c r="J116" s="497" t="e">
        <f>ElecSub_AV*K112*$M116</f>
        <v>#REF!</v>
      </c>
      <c r="K116" s="494" t="s">
        <v>2</v>
      </c>
      <c r="M116" s="550">
        <v>0</v>
      </c>
      <c r="N116" s="470" t="str">
        <f>"◄ If Required, Enter Multiplier for "&amp;$G116</f>
        <v>◄ If Required, Enter Multiplier for Electrical Subcontract for Audiovisual System</v>
      </c>
      <c r="O116" s="105"/>
      <c r="P116" s="247"/>
      <c r="Q116" s="247"/>
      <c r="R116" s="247"/>
    </row>
    <row r="117" spans="1:18" s="104" customFormat="1" ht="13.15" customHeight="1" thickTop="1">
      <c r="A117" s="102"/>
      <c r="B117" s="101"/>
      <c r="C117" s="102"/>
      <c r="D117" s="24"/>
      <c r="E117" s="509"/>
      <c r="F117" s="510"/>
      <c r="G117" s="524" t="s">
        <v>47</v>
      </c>
      <c r="H117" s="503"/>
      <c r="I117" s="500"/>
      <c r="J117" s="499" t="s">
        <v>2</v>
      </c>
      <c r="K117" s="496" t="e">
        <f>SUM(J114:J116)</f>
        <v>#REF!</v>
      </c>
      <c r="L117" s="455"/>
      <c r="M117" s="455"/>
      <c r="N117" s="246"/>
      <c r="O117" s="105"/>
      <c r="P117" s="247"/>
      <c r="Q117" s="247"/>
      <c r="R117" s="247"/>
    </row>
    <row r="118" spans="1:18" s="104" customFormat="1" ht="13.15" customHeight="1" thickBot="1">
      <c r="A118" s="102"/>
      <c r="B118" s="101"/>
      <c r="C118" s="102"/>
      <c r="D118" s="24"/>
      <c r="E118" s="509"/>
      <c r="F118" s="510"/>
      <c r="G118" s="524"/>
      <c r="H118" s="506"/>
      <c r="I118" s="500"/>
      <c r="J118" s="498"/>
      <c r="K118" s="494"/>
      <c r="L118" s="455"/>
      <c r="M118" s="455"/>
      <c r="N118" s="246"/>
      <c r="O118" s="105"/>
      <c r="P118" s="247"/>
      <c r="Q118" s="247"/>
      <c r="R118" s="247"/>
    </row>
    <row r="119" spans="1:18" s="104" customFormat="1" ht="13.15" customHeight="1" thickTop="1">
      <c r="A119" s="102"/>
      <c r="B119" s="101"/>
      <c r="C119" s="102"/>
      <c r="D119" s="24"/>
      <c r="E119" s="509"/>
      <c r="F119" s="510"/>
      <c r="G119" s="524" t="s">
        <v>57</v>
      </c>
      <c r="H119" s="506"/>
      <c r="I119" s="500"/>
      <c r="J119" s="499"/>
      <c r="K119" s="496" t="e">
        <f>SUM(K112:K118)</f>
        <v>#REF!</v>
      </c>
      <c r="L119" s="455"/>
      <c r="M119" s="455"/>
      <c r="N119" s="246"/>
      <c r="O119" s="105"/>
      <c r="P119" s="247"/>
      <c r="Q119" s="247"/>
      <c r="R119" s="247"/>
    </row>
    <row r="120" spans="1:18" s="104" customFormat="1" ht="13.15" customHeight="1">
      <c r="A120" s="102"/>
      <c r="B120" s="101"/>
      <c r="C120" s="102"/>
      <c r="D120" s="24"/>
      <c r="E120" s="509"/>
      <c r="F120" s="510"/>
      <c r="G120" s="524"/>
      <c r="H120" s="506"/>
      <c r="I120" s="500"/>
      <c r="J120" s="497"/>
      <c r="K120" s="485"/>
      <c r="L120" s="455"/>
      <c r="M120" s="455"/>
      <c r="N120" s="246"/>
      <c r="O120" s="105"/>
      <c r="P120" s="247"/>
      <c r="Q120" s="247"/>
      <c r="R120" s="247"/>
    </row>
    <row r="121" spans="1:18" s="104" customFormat="1" ht="13.15" customHeight="1">
      <c r="A121" s="102"/>
      <c r="B121" s="101"/>
      <c r="C121" s="102"/>
      <c r="D121" s="24"/>
      <c r="E121" s="128"/>
      <c r="F121" s="513"/>
      <c r="G121" s="527" t="e">
        <f>CONCATENATE("Freight &amp; General Administration at"," ",Freight*100,"%")</f>
        <v>#REF!</v>
      </c>
      <c r="H121" s="506"/>
      <c r="I121" s="501"/>
      <c r="J121" s="497" t="e">
        <f>Freight*$K112</f>
        <v>#REF!</v>
      </c>
      <c r="K121" s="485"/>
      <c r="L121" s="459"/>
      <c r="M121" s="459"/>
      <c r="N121" s="246"/>
      <c r="O121" s="105"/>
      <c r="P121" s="247"/>
      <c r="Q121" s="247"/>
      <c r="R121" s="247"/>
    </row>
    <row r="122" spans="1:18" s="104" customFormat="1" ht="13.15" customHeight="1">
      <c r="A122" s="102"/>
      <c r="B122" s="101"/>
      <c r="C122" s="102"/>
      <c r="D122" s="24"/>
      <c r="E122" s="128"/>
      <c r="F122" s="513"/>
      <c r="G122" s="527" t="e">
        <f>CONCATENATE("State &amp; Local Taxes at"," ",Taxes*100,"%")</f>
        <v>#REF!</v>
      </c>
      <c r="H122" s="506"/>
      <c r="I122" s="508"/>
      <c r="J122" s="497" t="e">
        <f>Taxes*($K112+$K117+$J121)</f>
        <v>#REF!</v>
      </c>
      <c r="K122" s="485"/>
      <c r="L122" s="459"/>
      <c r="M122" s="459"/>
      <c r="N122" s="246"/>
      <c r="O122" s="105"/>
      <c r="P122" s="247"/>
      <c r="Q122" s="247"/>
      <c r="R122" s="247"/>
    </row>
    <row r="123" spans="1:18" s="104" customFormat="1" ht="13.15" customHeight="1" thickBot="1">
      <c r="A123" s="102"/>
      <c r="B123" s="101"/>
      <c r="C123" s="102"/>
      <c r="D123" s="24"/>
      <c r="E123" s="128"/>
      <c r="F123" s="513"/>
      <c r="G123" s="527" t="e">
        <f>CONCATENATE("Contingency at"," ",Contingency*100,"%")</f>
        <v>#REF!</v>
      </c>
      <c r="H123" s="506"/>
      <c r="I123" s="500" t="s">
        <v>2</v>
      </c>
      <c r="J123" s="493" t="e">
        <f>SUM(J112:J122)*Contingency</f>
        <v>#REF!</v>
      </c>
      <c r="K123" s="494"/>
      <c r="L123" s="459"/>
      <c r="M123" s="459"/>
      <c r="N123" s="246"/>
      <c r="O123" s="105"/>
      <c r="P123" s="247"/>
      <c r="Q123" s="247"/>
      <c r="R123" s="247"/>
    </row>
    <row r="124" spans="1:18" s="104" customFormat="1" ht="13.15" customHeight="1" thickTop="1">
      <c r="A124" s="102"/>
      <c r="B124" s="101"/>
      <c r="C124" s="102"/>
      <c r="D124" s="24"/>
      <c r="E124" s="509"/>
      <c r="F124" s="510"/>
      <c r="G124" s="524" t="s">
        <v>48</v>
      </c>
      <c r="H124" s="506"/>
      <c r="I124" s="500"/>
      <c r="J124" s="499"/>
      <c r="K124" s="496" t="e">
        <f>SUM(J121:J124)</f>
        <v>#REF!</v>
      </c>
      <c r="L124" s="455"/>
      <c r="M124" s="455"/>
      <c r="N124" s="246"/>
      <c r="O124" s="105"/>
      <c r="P124" s="247"/>
      <c r="Q124" s="247"/>
      <c r="R124" s="247"/>
    </row>
    <row r="125" spans="1:18" s="104" customFormat="1" ht="13.15" customHeight="1">
      <c r="A125" s="102"/>
      <c r="B125" s="101"/>
      <c r="C125" s="102"/>
      <c r="D125" s="24"/>
      <c r="E125" s="127"/>
      <c r="F125" s="127"/>
      <c r="G125" s="528" t="s">
        <v>2</v>
      </c>
      <c r="H125" s="252"/>
      <c r="I125" s="129"/>
      <c r="J125" s="26"/>
      <c r="K125" s="252"/>
      <c r="L125" s="458"/>
      <c r="M125" s="458"/>
      <c r="N125" s="246"/>
      <c r="O125" s="105"/>
      <c r="P125" s="247"/>
      <c r="Q125" s="247"/>
      <c r="R125" s="247"/>
    </row>
    <row r="126" spans="1:18" s="104" customFormat="1" ht="13.15" customHeight="1" thickBot="1">
      <c r="A126" s="102"/>
      <c r="B126" s="101"/>
      <c r="C126" s="102"/>
      <c r="D126" s="130"/>
      <c r="E126" s="131"/>
      <c r="F126" s="131"/>
      <c r="G126" s="529" t="s">
        <v>29</v>
      </c>
      <c r="H126" s="132"/>
      <c r="I126" s="133" t="s">
        <v>2</v>
      </c>
      <c r="J126" s="30" t="e">
        <f>SUM(J112:J125)</f>
        <v>#REF!</v>
      </c>
      <c r="K126" s="31" t="e">
        <f>SUM(K119:K125)</f>
        <v>#REF!</v>
      </c>
      <c r="L126" s="460"/>
      <c r="M126" s="460"/>
      <c r="N126" s="33"/>
      <c r="O126" s="32" t="e">
        <f>SUM(O7:O123)</f>
        <v>#REF!</v>
      </c>
      <c r="P126" s="134"/>
      <c r="Q126" s="135"/>
      <c r="R126" s="134"/>
    </row>
    <row r="127" spans="1:18" ht="13.15" customHeight="1" thickTop="1">
      <c r="D127" s="117"/>
      <c r="E127" s="117"/>
      <c r="F127" s="117"/>
      <c r="H127" s="349"/>
      <c r="I127" s="119"/>
      <c r="J127" s="120"/>
      <c r="K127" s="120"/>
      <c r="L127" s="454"/>
      <c r="M127" s="454"/>
    </row>
    <row r="128" spans="1:18" ht="13.15" customHeight="1"/>
    <row r="129" spans="1:18" s="149" customFormat="1" ht="13.15" customHeight="1">
      <c r="A129" s="553" t="s">
        <v>154</v>
      </c>
      <c r="B129" s="142"/>
      <c r="C129" s="143"/>
      <c r="D129" s="144"/>
      <c r="E129" s="144"/>
      <c r="F129" s="144"/>
      <c r="H129" s="554" t="s">
        <v>145</v>
      </c>
      <c r="I129" s="145"/>
      <c r="J129" s="145"/>
      <c r="K129" s="145"/>
      <c r="L129" s="462"/>
      <c r="M129" s="462"/>
      <c r="N129" s="147"/>
      <c r="O129" s="146"/>
      <c r="P129" s="148"/>
      <c r="Q129" s="148"/>
      <c r="R129" s="148"/>
    </row>
    <row r="130" spans="1:18" s="114" customFormat="1" ht="13.15" customHeight="1" outlineLevel="1">
      <c r="A130" s="544" t="s">
        <v>146</v>
      </c>
      <c r="B130" s="107"/>
      <c r="C130" s="108"/>
      <c r="D130" s="115" t="s">
        <v>70</v>
      </c>
      <c r="E130" s="109"/>
      <c r="F130" s="109"/>
      <c r="G130" s="523"/>
      <c r="H130" s="545">
        <f>COUNTIF(H131:H141,"&lt;&gt;0")</f>
        <v>0</v>
      </c>
      <c r="I130" s="112"/>
      <c r="J130" s="112"/>
      <c r="K130" s="112"/>
      <c r="L130" s="453"/>
      <c r="M130" s="453"/>
      <c r="N130" s="248"/>
      <c r="O130" s="113"/>
      <c r="P130" s="249"/>
      <c r="Q130" s="249"/>
      <c r="R130" s="249"/>
    </row>
    <row r="131" spans="1:18" s="100" customFormat="1" ht="12" customHeight="1" outlineLevel="1">
      <c r="A131" s="481" t="s">
        <v>20</v>
      </c>
      <c r="B131" s="482" t="e">
        <f>IF(ISNA(VLOOKUP($A131,#REF!,9,FALSE))=TRUE,"Invalid ID#",VLOOKUP($A131,#REF!,9,FALSE))</f>
        <v>#REF!</v>
      </c>
      <c r="C131" s="482" t="e">
        <f>IF(ISNA(VLOOKUP($A131,#REF!,10,FALSE))=TRUE,"Invalid ID#",VLOOKUP($A131,#REF!,10,FALSE))</f>
        <v>#REF!</v>
      </c>
      <c r="D131" s="483"/>
      <c r="E131" s="488" t="e">
        <f>IF(ISNA(VLOOKUP($A131,#REF!,7,FALSE))=TRUE,"Invalid ID#",VLOOKUP($A131,#REF!,7,FALSE))</f>
        <v>#REF!</v>
      </c>
      <c r="F131" s="488" t="e">
        <f>IF(ISNA(VLOOKUP($A131,#REF!,8,FALSE))=TRUE,"Invalid ID#",VLOOKUP($A131,#REF!,8,FALSE))</f>
        <v>#REF!</v>
      </c>
      <c r="G131" s="521" t="e">
        <f>IF(ISNA(VLOOKUP($A131,#REF!,12,FALSE))=TRUE,"Invalid ID#",VLOOKUP($A131,#REF!,12,FALSE))</f>
        <v>#REF!</v>
      </c>
      <c r="H131" s="485">
        <v>0</v>
      </c>
      <c r="I131" s="486" t="e">
        <f>IF(ISTEXT((VLOOKUP(A131,#REF!,13,FALSE))),(VLOOKUP(A131,#REF!,13,FALSE)),IF(ISNUMBER(VLOOKUP(A131,#REF!,13,FALSE))*ExchangeRate,VLOOKUP(A131,#REF!,13,FALSE))*ExchangeRate)</f>
        <v>#REF!</v>
      </c>
      <c r="J131" s="487" t="e">
        <f t="shared" ref="J131:J141" si="23">IF(ISTEXT(I131),I131,H131*I131)</f>
        <v>#REF!</v>
      </c>
      <c r="K131" s="485"/>
      <c r="L131" s="489" t="e">
        <f>IF(ISNA(VLOOKUP($A131,#REF!,14,FALSE))=TRUE,"Invalid ID#",VLOOKUP($A131,#REF!,14,FALSE))</f>
        <v>#REF!</v>
      </c>
      <c r="M131" s="516" t="e">
        <f>IF(ISNA(VLOOKUP($A131,#REF!,15,FALSE))=TRUE,"Invalid ID#",VLOOKUP($A131,#REF!,15,FALSE))</f>
        <v>#REF!</v>
      </c>
      <c r="N131" s="490" t="e">
        <f>IF(ISNA(VLOOKUP($A131,#REF!,16,FALSE))=TRUE,"Invalid ID#",VLOOKUP($A131,#REF!,16,FALSE))</f>
        <v>#REF!</v>
      </c>
      <c r="O131" s="491" t="e">
        <f t="shared" ref="O131:O141" si="24">ROUNDUP((H131*N131),0)</f>
        <v>#REF!</v>
      </c>
      <c r="P131" s="492" t="e">
        <f>IF(ISNA(VLOOKUP($A131,#REF!,17,FALSE))=TRUE,"Invalid ID#",VLOOKUP($A131,#REF!,17,FALSE))</f>
        <v>#REF!</v>
      </c>
      <c r="Q131" s="492" t="e">
        <f>IF(ISNA(VLOOKUP($A131,#REF!,18,FALSE))=TRUE,"Invalid ID#",VLOOKUP($A131,#REF!,18,FALSE))</f>
        <v>#REF!</v>
      </c>
      <c r="R131" s="492" t="e">
        <f>IF(ISNA(VLOOKUP($A131,#REF!,19,FALSE))=TRUE,"Invalid ID#",VLOOKUP($A131,#REF!,19,FALSE))</f>
        <v>#REF!</v>
      </c>
    </row>
    <row r="132" spans="1:18" s="100" customFormat="1" ht="12" customHeight="1" outlineLevel="1">
      <c r="A132" s="481" t="s">
        <v>20</v>
      </c>
      <c r="B132" s="482" t="e">
        <f>IF(ISNA(VLOOKUP($A132,#REF!,9,FALSE))=TRUE,"Invalid ID#",VLOOKUP($A132,#REF!,9,FALSE))</f>
        <v>#REF!</v>
      </c>
      <c r="C132" s="482" t="e">
        <f>IF(ISNA(VLOOKUP($A132,#REF!,10,FALSE))=TRUE,"Invalid ID#",VLOOKUP($A132,#REF!,10,FALSE))</f>
        <v>#REF!</v>
      </c>
      <c r="D132" s="483"/>
      <c r="E132" s="488" t="e">
        <f>IF(ISNA(VLOOKUP($A132,#REF!,7,FALSE))=TRUE,"Invalid ID#",VLOOKUP($A132,#REF!,7,FALSE))</f>
        <v>#REF!</v>
      </c>
      <c r="F132" s="488" t="e">
        <f>IF(ISNA(VLOOKUP($A132,#REF!,8,FALSE))=TRUE,"Invalid ID#",VLOOKUP($A132,#REF!,8,FALSE))</f>
        <v>#REF!</v>
      </c>
      <c r="G132" s="521" t="e">
        <f>IF(ISNA(VLOOKUP($A132,#REF!,12,FALSE))=TRUE,"Invalid ID#",VLOOKUP($A132,#REF!,12,FALSE))</f>
        <v>#REF!</v>
      </c>
      <c r="H132" s="485">
        <v>0</v>
      </c>
      <c r="I132" s="486" t="e">
        <f>IF(ISTEXT((VLOOKUP(A132,#REF!,13,FALSE))),(VLOOKUP(A132,#REF!,13,FALSE)),IF(ISNUMBER(VLOOKUP(A132,#REF!,13,FALSE))*ExchangeRate,VLOOKUP(A132,#REF!,13,FALSE))*ExchangeRate)</f>
        <v>#REF!</v>
      </c>
      <c r="J132" s="487" t="e">
        <f t="shared" si="23"/>
        <v>#REF!</v>
      </c>
      <c r="K132" s="485"/>
      <c r="L132" s="489" t="e">
        <f>IF(ISNA(VLOOKUP($A132,#REF!,14,FALSE))=TRUE,"Invalid ID#",VLOOKUP($A132,#REF!,14,FALSE))</f>
        <v>#REF!</v>
      </c>
      <c r="M132" s="516" t="e">
        <f>IF(ISNA(VLOOKUP($A132,#REF!,15,FALSE))=TRUE,"Invalid ID#",VLOOKUP($A132,#REF!,15,FALSE))</f>
        <v>#REF!</v>
      </c>
      <c r="N132" s="490" t="e">
        <f>IF(ISNA(VLOOKUP($A132,#REF!,16,FALSE))=TRUE,"Invalid ID#",VLOOKUP($A132,#REF!,16,FALSE))</f>
        <v>#REF!</v>
      </c>
      <c r="O132" s="491" t="e">
        <f t="shared" si="24"/>
        <v>#REF!</v>
      </c>
      <c r="P132" s="492" t="e">
        <f>IF(ISNA(VLOOKUP($A132,#REF!,17,FALSE))=TRUE,"Invalid ID#",VLOOKUP($A132,#REF!,17,FALSE))</f>
        <v>#REF!</v>
      </c>
      <c r="Q132" s="492" t="e">
        <f>IF(ISNA(VLOOKUP($A132,#REF!,18,FALSE))=TRUE,"Invalid ID#",VLOOKUP($A132,#REF!,18,FALSE))</f>
        <v>#REF!</v>
      </c>
      <c r="R132" s="492" t="e">
        <f>IF(ISNA(VLOOKUP($A132,#REF!,19,FALSE))=TRUE,"Invalid ID#",VLOOKUP($A132,#REF!,19,FALSE))</f>
        <v>#REF!</v>
      </c>
    </row>
    <row r="133" spans="1:18" s="100" customFormat="1" ht="12" customHeight="1" outlineLevel="1">
      <c r="A133" s="481" t="s">
        <v>20</v>
      </c>
      <c r="B133" s="482" t="e">
        <f>IF(ISNA(VLOOKUP($A133,#REF!,9,FALSE))=TRUE,"Invalid ID#",VLOOKUP($A133,#REF!,9,FALSE))</f>
        <v>#REF!</v>
      </c>
      <c r="C133" s="482" t="e">
        <f>IF(ISNA(VLOOKUP($A133,#REF!,10,FALSE))=TRUE,"Invalid ID#",VLOOKUP($A133,#REF!,10,FALSE))</f>
        <v>#REF!</v>
      </c>
      <c r="D133" s="483"/>
      <c r="E133" s="488" t="e">
        <f>IF(ISNA(VLOOKUP($A133,#REF!,7,FALSE))=TRUE,"Invalid ID#",VLOOKUP($A133,#REF!,7,FALSE))</f>
        <v>#REF!</v>
      </c>
      <c r="F133" s="488" t="e">
        <f>IF(ISNA(VLOOKUP($A133,#REF!,8,FALSE))=TRUE,"Invalid ID#",VLOOKUP($A133,#REF!,8,FALSE))</f>
        <v>#REF!</v>
      </c>
      <c r="G133" s="521" t="e">
        <f>IF(ISNA(VLOOKUP($A133,#REF!,12,FALSE))=TRUE,"Invalid ID#",VLOOKUP($A133,#REF!,12,FALSE))</f>
        <v>#REF!</v>
      </c>
      <c r="H133" s="485">
        <v>0</v>
      </c>
      <c r="I133" s="486" t="e">
        <f>IF(ISTEXT((VLOOKUP(A133,#REF!,13,FALSE))),(VLOOKUP(A133,#REF!,13,FALSE)),IF(ISNUMBER(VLOOKUP(A133,#REF!,13,FALSE))*ExchangeRate,VLOOKUP(A133,#REF!,13,FALSE))*ExchangeRate)</f>
        <v>#REF!</v>
      </c>
      <c r="J133" s="487" t="e">
        <f t="shared" si="23"/>
        <v>#REF!</v>
      </c>
      <c r="K133" s="485"/>
      <c r="L133" s="489" t="e">
        <f>IF(ISNA(VLOOKUP($A133,#REF!,14,FALSE))=TRUE,"Invalid ID#",VLOOKUP($A133,#REF!,14,FALSE))</f>
        <v>#REF!</v>
      </c>
      <c r="M133" s="516" t="e">
        <f>IF(ISNA(VLOOKUP($A133,#REF!,15,FALSE))=TRUE,"Invalid ID#",VLOOKUP($A133,#REF!,15,FALSE))</f>
        <v>#REF!</v>
      </c>
      <c r="N133" s="490" t="e">
        <f>IF(ISNA(VLOOKUP($A133,#REF!,16,FALSE))=TRUE,"Invalid ID#",VLOOKUP($A133,#REF!,16,FALSE))</f>
        <v>#REF!</v>
      </c>
      <c r="O133" s="491" t="e">
        <f t="shared" si="24"/>
        <v>#REF!</v>
      </c>
      <c r="P133" s="492" t="e">
        <f>IF(ISNA(VLOOKUP($A133,#REF!,17,FALSE))=TRUE,"Invalid ID#",VLOOKUP($A133,#REF!,17,FALSE))</f>
        <v>#REF!</v>
      </c>
      <c r="Q133" s="492" t="e">
        <f>IF(ISNA(VLOOKUP($A133,#REF!,18,FALSE))=TRUE,"Invalid ID#",VLOOKUP($A133,#REF!,18,FALSE))</f>
        <v>#REF!</v>
      </c>
      <c r="R133" s="492" t="e">
        <f>IF(ISNA(VLOOKUP($A133,#REF!,19,FALSE))=TRUE,"Invalid ID#",VLOOKUP($A133,#REF!,19,FALSE))</f>
        <v>#REF!</v>
      </c>
    </row>
    <row r="134" spans="1:18" s="100" customFormat="1" ht="12" customHeight="1" outlineLevel="1">
      <c r="A134" s="481" t="s">
        <v>20</v>
      </c>
      <c r="B134" s="482" t="e">
        <f>IF(ISNA(VLOOKUP($A134,#REF!,9,FALSE))=TRUE,"Invalid ID#",VLOOKUP($A134,#REF!,9,FALSE))</f>
        <v>#REF!</v>
      </c>
      <c r="C134" s="482" t="e">
        <f>IF(ISNA(VLOOKUP($A134,#REF!,10,FALSE))=TRUE,"Invalid ID#",VLOOKUP($A134,#REF!,10,FALSE))</f>
        <v>#REF!</v>
      </c>
      <c r="D134" s="483"/>
      <c r="E134" s="488" t="e">
        <f>IF(ISNA(VLOOKUP($A134,#REF!,7,FALSE))=TRUE,"Invalid ID#",VLOOKUP($A134,#REF!,7,FALSE))</f>
        <v>#REF!</v>
      </c>
      <c r="F134" s="488" t="e">
        <f>IF(ISNA(VLOOKUP($A134,#REF!,8,FALSE))=TRUE,"Invalid ID#",VLOOKUP($A134,#REF!,8,FALSE))</f>
        <v>#REF!</v>
      </c>
      <c r="G134" s="521" t="e">
        <f>IF(ISNA(VLOOKUP($A134,#REF!,12,FALSE))=TRUE,"Invalid ID#",VLOOKUP($A134,#REF!,12,FALSE))</f>
        <v>#REF!</v>
      </c>
      <c r="H134" s="485">
        <v>0</v>
      </c>
      <c r="I134" s="486" t="e">
        <f>IF(ISTEXT((VLOOKUP(A134,#REF!,13,FALSE))),(VLOOKUP(A134,#REF!,13,FALSE)),IF(ISNUMBER(VLOOKUP(A134,#REF!,13,FALSE))*ExchangeRate,VLOOKUP(A134,#REF!,13,FALSE))*ExchangeRate)</f>
        <v>#REF!</v>
      </c>
      <c r="J134" s="487" t="e">
        <f t="shared" si="23"/>
        <v>#REF!</v>
      </c>
      <c r="K134" s="485"/>
      <c r="L134" s="489" t="e">
        <f>IF(ISNA(VLOOKUP($A134,#REF!,14,FALSE))=TRUE,"Invalid ID#",VLOOKUP($A134,#REF!,14,FALSE))</f>
        <v>#REF!</v>
      </c>
      <c r="M134" s="516" t="e">
        <f>IF(ISNA(VLOOKUP($A134,#REF!,15,FALSE))=TRUE,"Invalid ID#",VLOOKUP($A134,#REF!,15,FALSE))</f>
        <v>#REF!</v>
      </c>
      <c r="N134" s="490" t="e">
        <f>IF(ISNA(VLOOKUP($A134,#REF!,16,FALSE))=TRUE,"Invalid ID#",VLOOKUP($A134,#REF!,16,FALSE))</f>
        <v>#REF!</v>
      </c>
      <c r="O134" s="491" t="e">
        <f t="shared" si="24"/>
        <v>#REF!</v>
      </c>
      <c r="P134" s="492" t="e">
        <f>IF(ISNA(VLOOKUP($A134,#REF!,17,FALSE))=TRUE,"Invalid ID#",VLOOKUP($A134,#REF!,17,FALSE))</f>
        <v>#REF!</v>
      </c>
      <c r="Q134" s="492" t="e">
        <f>IF(ISNA(VLOOKUP($A134,#REF!,18,FALSE))=TRUE,"Invalid ID#",VLOOKUP($A134,#REF!,18,FALSE))</f>
        <v>#REF!</v>
      </c>
      <c r="R134" s="492" t="e">
        <f>IF(ISNA(VLOOKUP($A134,#REF!,19,FALSE))=TRUE,"Invalid ID#",VLOOKUP($A134,#REF!,19,FALSE))</f>
        <v>#REF!</v>
      </c>
    </row>
    <row r="135" spans="1:18" s="100" customFormat="1" ht="12" customHeight="1" outlineLevel="1">
      <c r="A135" s="481" t="s">
        <v>20</v>
      </c>
      <c r="B135" s="482" t="e">
        <f>IF(ISNA(VLOOKUP($A135,#REF!,9,FALSE))=TRUE,"Invalid ID#",VLOOKUP($A135,#REF!,9,FALSE))</f>
        <v>#REF!</v>
      </c>
      <c r="C135" s="482" t="e">
        <f>IF(ISNA(VLOOKUP($A135,#REF!,10,FALSE))=TRUE,"Invalid ID#",VLOOKUP($A135,#REF!,10,FALSE))</f>
        <v>#REF!</v>
      </c>
      <c r="D135" s="483"/>
      <c r="E135" s="488" t="e">
        <f>IF(ISNA(VLOOKUP($A135,#REF!,7,FALSE))=TRUE,"Invalid ID#",VLOOKUP($A135,#REF!,7,FALSE))</f>
        <v>#REF!</v>
      </c>
      <c r="F135" s="488" t="e">
        <f>IF(ISNA(VLOOKUP($A135,#REF!,8,FALSE))=TRUE,"Invalid ID#",VLOOKUP($A135,#REF!,8,FALSE))</f>
        <v>#REF!</v>
      </c>
      <c r="G135" s="521" t="e">
        <f>IF(ISNA(VLOOKUP($A135,#REF!,12,FALSE))=TRUE,"Invalid ID#",VLOOKUP($A135,#REF!,12,FALSE))</f>
        <v>#REF!</v>
      </c>
      <c r="H135" s="485">
        <v>0</v>
      </c>
      <c r="I135" s="486" t="e">
        <f>IF(ISTEXT((VLOOKUP(A135,#REF!,13,FALSE))),(VLOOKUP(A135,#REF!,13,FALSE)),IF(ISNUMBER(VLOOKUP(A135,#REF!,13,FALSE))*ExchangeRate,VLOOKUP(A135,#REF!,13,FALSE))*ExchangeRate)</f>
        <v>#REF!</v>
      </c>
      <c r="J135" s="487" t="e">
        <f t="shared" si="23"/>
        <v>#REF!</v>
      </c>
      <c r="K135" s="485"/>
      <c r="L135" s="489" t="e">
        <f>IF(ISNA(VLOOKUP($A135,#REF!,14,FALSE))=TRUE,"Invalid ID#",VLOOKUP($A135,#REF!,14,FALSE))</f>
        <v>#REF!</v>
      </c>
      <c r="M135" s="516" t="e">
        <f>IF(ISNA(VLOOKUP($A135,#REF!,15,FALSE))=TRUE,"Invalid ID#",VLOOKUP($A135,#REF!,15,FALSE))</f>
        <v>#REF!</v>
      </c>
      <c r="N135" s="490" t="e">
        <f>IF(ISNA(VLOOKUP($A135,#REF!,16,FALSE))=TRUE,"Invalid ID#",VLOOKUP($A135,#REF!,16,FALSE))</f>
        <v>#REF!</v>
      </c>
      <c r="O135" s="491" t="e">
        <f t="shared" si="24"/>
        <v>#REF!</v>
      </c>
      <c r="P135" s="492" t="e">
        <f>IF(ISNA(VLOOKUP($A135,#REF!,17,FALSE))=TRUE,"Invalid ID#",VLOOKUP($A135,#REF!,17,FALSE))</f>
        <v>#REF!</v>
      </c>
      <c r="Q135" s="492" t="e">
        <f>IF(ISNA(VLOOKUP($A135,#REF!,18,FALSE))=TRUE,"Invalid ID#",VLOOKUP($A135,#REF!,18,FALSE))</f>
        <v>#REF!</v>
      </c>
      <c r="R135" s="492" t="e">
        <f>IF(ISNA(VLOOKUP($A135,#REF!,19,FALSE))=TRUE,"Invalid ID#",VLOOKUP($A135,#REF!,19,FALSE))</f>
        <v>#REF!</v>
      </c>
    </row>
    <row r="136" spans="1:18" s="100" customFormat="1" ht="12" customHeight="1" outlineLevel="1">
      <c r="A136" s="481" t="s">
        <v>20</v>
      </c>
      <c r="B136" s="482" t="e">
        <f>IF(ISNA(VLOOKUP($A136,#REF!,9,FALSE))=TRUE,"Invalid ID#",VLOOKUP($A136,#REF!,9,FALSE))</f>
        <v>#REF!</v>
      </c>
      <c r="C136" s="482" t="e">
        <f>IF(ISNA(VLOOKUP($A136,#REF!,10,FALSE))=TRUE,"Invalid ID#",VLOOKUP($A136,#REF!,10,FALSE))</f>
        <v>#REF!</v>
      </c>
      <c r="D136" s="483"/>
      <c r="E136" s="488" t="e">
        <f>IF(ISNA(VLOOKUP($A136,#REF!,7,FALSE))=TRUE,"Invalid ID#",VLOOKUP($A136,#REF!,7,FALSE))</f>
        <v>#REF!</v>
      </c>
      <c r="F136" s="488" t="e">
        <f>IF(ISNA(VLOOKUP($A136,#REF!,8,FALSE))=TRUE,"Invalid ID#",VLOOKUP($A136,#REF!,8,FALSE))</f>
        <v>#REF!</v>
      </c>
      <c r="G136" s="521" t="e">
        <f>IF(ISNA(VLOOKUP($A136,#REF!,12,FALSE))=TRUE,"Invalid ID#",VLOOKUP($A136,#REF!,12,FALSE))</f>
        <v>#REF!</v>
      </c>
      <c r="H136" s="485">
        <v>0</v>
      </c>
      <c r="I136" s="486" t="e">
        <f>IF(ISTEXT((VLOOKUP(A136,#REF!,13,FALSE))),(VLOOKUP(A136,#REF!,13,FALSE)),IF(ISNUMBER(VLOOKUP(A136,#REF!,13,FALSE))*ExchangeRate,VLOOKUP(A136,#REF!,13,FALSE))*ExchangeRate)</f>
        <v>#REF!</v>
      </c>
      <c r="J136" s="487" t="e">
        <f t="shared" si="23"/>
        <v>#REF!</v>
      </c>
      <c r="K136" s="485"/>
      <c r="L136" s="489" t="e">
        <f>IF(ISNA(VLOOKUP($A136,#REF!,14,FALSE))=TRUE,"Invalid ID#",VLOOKUP($A136,#REF!,14,FALSE))</f>
        <v>#REF!</v>
      </c>
      <c r="M136" s="516" t="e">
        <f>IF(ISNA(VLOOKUP($A136,#REF!,15,FALSE))=TRUE,"Invalid ID#",VLOOKUP($A136,#REF!,15,FALSE))</f>
        <v>#REF!</v>
      </c>
      <c r="N136" s="490" t="e">
        <f>IF(ISNA(VLOOKUP($A136,#REF!,16,FALSE))=TRUE,"Invalid ID#",VLOOKUP($A136,#REF!,16,FALSE))</f>
        <v>#REF!</v>
      </c>
      <c r="O136" s="491" t="e">
        <f t="shared" si="24"/>
        <v>#REF!</v>
      </c>
      <c r="P136" s="492" t="e">
        <f>IF(ISNA(VLOOKUP($A136,#REF!,17,FALSE))=TRUE,"Invalid ID#",VLOOKUP($A136,#REF!,17,FALSE))</f>
        <v>#REF!</v>
      </c>
      <c r="Q136" s="492" t="e">
        <f>IF(ISNA(VLOOKUP($A136,#REF!,18,FALSE))=TRUE,"Invalid ID#",VLOOKUP($A136,#REF!,18,FALSE))</f>
        <v>#REF!</v>
      </c>
      <c r="R136" s="492" t="e">
        <f>IF(ISNA(VLOOKUP($A136,#REF!,19,FALSE))=TRUE,"Invalid ID#",VLOOKUP($A136,#REF!,19,FALSE))</f>
        <v>#REF!</v>
      </c>
    </row>
    <row r="137" spans="1:18" s="100" customFormat="1" ht="12" customHeight="1" outlineLevel="1">
      <c r="A137" s="481" t="s">
        <v>20</v>
      </c>
      <c r="B137" s="482" t="e">
        <f>IF(ISNA(VLOOKUP($A137,#REF!,9,FALSE))=TRUE,"Invalid ID#",VLOOKUP($A137,#REF!,9,FALSE))</f>
        <v>#REF!</v>
      </c>
      <c r="C137" s="482" t="e">
        <f>IF(ISNA(VLOOKUP($A137,#REF!,10,FALSE))=TRUE,"Invalid ID#",VLOOKUP($A137,#REF!,10,FALSE))</f>
        <v>#REF!</v>
      </c>
      <c r="D137" s="483"/>
      <c r="E137" s="488" t="e">
        <f>IF(ISNA(VLOOKUP($A137,#REF!,7,FALSE))=TRUE,"Invalid ID#",VLOOKUP($A137,#REF!,7,FALSE))</f>
        <v>#REF!</v>
      </c>
      <c r="F137" s="488" t="e">
        <f>IF(ISNA(VLOOKUP($A137,#REF!,8,FALSE))=TRUE,"Invalid ID#",VLOOKUP($A137,#REF!,8,FALSE))</f>
        <v>#REF!</v>
      </c>
      <c r="G137" s="521" t="e">
        <f>IF(ISNA(VLOOKUP($A137,#REF!,12,FALSE))=TRUE,"Invalid ID#",VLOOKUP($A137,#REF!,12,FALSE))</f>
        <v>#REF!</v>
      </c>
      <c r="H137" s="485">
        <v>0</v>
      </c>
      <c r="I137" s="486" t="e">
        <f>IF(ISTEXT((VLOOKUP(A137,#REF!,13,FALSE))),(VLOOKUP(A137,#REF!,13,FALSE)),IF(ISNUMBER(VLOOKUP(A137,#REF!,13,FALSE))*ExchangeRate,VLOOKUP(A137,#REF!,13,FALSE))*ExchangeRate)</f>
        <v>#REF!</v>
      </c>
      <c r="J137" s="487" t="e">
        <f t="shared" si="23"/>
        <v>#REF!</v>
      </c>
      <c r="K137" s="485"/>
      <c r="L137" s="489" t="e">
        <f>IF(ISNA(VLOOKUP($A137,#REF!,14,FALSE))=TRUE,"Invalid ID#",VLOOKUP($A137,#REF!,14,FALSE))</f>
        <v>#REF!</v>
      </c>
      <c r="M137" s="516" t="e">
        <f>IF(ISNA(VLOOKUP($A137,#REF!,15,FALSE))=TRUE,"Invalid ID#",VLOOKUP($A137,#REF!,15,FALSE))</f>
        <v>#REF!</v>
      </c>
      <c r="N137" s="490" t="e">
        <f>IF(ISNA(VLOOKUP($A137,#REF!,16,FALSE))=TRUE,"Invalid ID#",VLOOKUP($A137,#REF!,16,FALSE))</f>
        <v>#REF!</v>
      </c>
      <c r="O137" s="491" t="e">
        <f t="shared" si="24"/>
        <v>#REF!</v>
      </c>
      <c r="P137" s="492" t="e">
        <f>IF(ISNA(VLOOKUP($A137,#REF!,17,FALSE))=TRUE,"Invalid ID#",VLOOKUP($A137,#REF!,17,FALSE))</f>
        <v>#REF!</v>
      </c>
      <c r="Q137" s="492" t="e">
        <f>IF(ISNA(VLOOKUP($A137,#REF!,18,FALSE))=TRUE,"Invalid ID#",VLOOKUP($A137,#REF!,18,FALSE))</f>
        <v>#REF!</v>
      </c>
      <c r="R137" s="492" t="e">
        <f>IF(ISNA(VLOOKUP($A137,#REF!,19,FALSE))=TRUE,"Invalid ID#",VLOOKUP($A137,#REF!,19,FALSE))</f>
        <v>#REF!</v>
      </c>
    </row>
    <row r="138" spans="1:18" s="100" customFormat="1" ht="12" customHeight="1" outlineLevel="1">
      <c r="A138" s="481" t="s">
        <v>20</v>
      </c>
      <c r="B138" s="482" t="e">
        <f>IF(ISNA(VLOOKUP($A138,#REF!,9,FALSE))=TRUE,"Invalid ID#",VLOOKUP($A138,#REF!,9,FALSE))</f>
        <v>#REF!</v>
      </c>
      <c r="C138" s="482" t="e">
        <f>IF(ISNA(VLOOKUP($A138,#REF!,10,FALSE))=TRUE,"Invalid ID#",VLOOKUP($A138,#REF!,10,FALSE))</f>
        <v>#REF!</v>
      </c>
      <c r="D138" s="483"/>
      <c r="E138" s="488" t="e">
        <f>IF(ISNA(VLOOKUP($A138,#REF!,7,FALSE))=TRUE,"Invalid ID#",VLOOKUP($A138,#REF!,7,FALSE))</f>
        <v>#REF!</v>
      </c>
      <c r="F138" s="488" t="e">
        <f>IF(ISNA(VLOOKUP($A138,#REF!,8,FALSE))=TRUE,"Invalid ID#",VLOOKUP($A138,#REF!,8,FALSE))</f>
        <v>#REF!</v>
      </c>
      <c r="G138" s="521" t="e">
        <f>IF(ISNA(VLOOKUP($A138,#REF!,12,FALSE))=TRUE,"Invalid ID#",VLOOKUP($A138,#REF!,12,FALSE))</f>
        <v>#REF!</v>
      </c>
      <c r="H138" s="485">
        <v>0</v>
      </c>
      <c r="I138" s="486" t="e">
        <f>IF(ISTEXT((VLOOKUP(A138,#REF!,13,FALSE))),(VLOOKUP(A138,#REF!,13,FALSE)),IF(ISNUMBER(VLOOKUP(A138,#REF!,13,FALSE))*ExchangeRate,VLOOKUP(A138,#REF!,13,FALSE))*ExchangeRate)</f>
        <v>#REF!</v>
      </c>
      <c r="J138" s="487" t="e">
        <f t="shared" si="23"/>
        <v>#REF!</v>
      </c>
      <c r="K138" s="485"/>
      <c r="L138" s="489" t="e">
        <f>IF(ISNA(VLOOKUP($A138,#REF!,14,FALSE))=TRUE,"Invalid ID#",VLOOKUP($A138,#REF!,14,FALSE))</f>
        <v>#REF!</v>
      </c>
      <c r="M138" s="516" t="e">
        <f>IF(ISNA(VLOOKUP($A138,#REF!,15,FALSE))=TRUE,"Invalid ID#",VLOOKUP($A138,#REF!,15,FALSE))</f>
        <v>#REF!</v>
      </c>
      <c r="N138" s="490" t="e">
        <f>IF(ISNA(VLOOKUP($A138,#REF!,16,FALSE))=TRUE,"Invalid ID#",VLOOKUP($A138,#REF!,16,FALSE))</f>
        <v>#REF!</v>
      </c>
      <c r="O138" s="491" t="e">
        <f t="shared" si="24"/>
        <v>#REF!</v>
      </c>
      <c r="P138" s="492" t="e">
        <f>IF(ISNA(VLOOKUP($A138,#REF!,17,FALSE))=TRUE,"Invalid ID#",VLOOKUP($A138,#REF!,17,FALSE))</f>
        <v>#REF!</v>
      </c>
      <c r="Q138" s="492" t="e">
        <f>IF(ISNA(VLOOKUP($A138,#REF!,18,FALSE))=TRUE,"Invalid ID#",VLOOKUP($A138,#REF!,18,FALSE))</f>
        <v>#REF!</v>
      </c>
      <c r="R138" s="492" t="e">
        <f>IF(ISNA(VLOOKUP($A138,#REF!,19,FALSE))=TRUE,"Invalid ID#",VLOOKUP($A138,#REF!,19,FALSE))</f>
        <v>#REF!</v>
      </c>
    </row>
    <row r="139" spans="1:18" s="100" customFormat="1" ht="12" customHeight="1" outlineLevel="1">
      <c r="A139" s="481" t="s">
        <v>20</v>
      </c>
      <c r="B139" s="482" t="e">
        <f>IF(ISNA(VLOOKUP($A139,#REF!,9,FALSE))=TRUE,"Invalid ID#",VLOOKUP($A139,#REF!,9,FALSE))</f>
        <v>#REF!</v>
      </c>
      <c r="C139" s="482" t="e">
        <f>IF(ISNA(VLOOKUP($A139,#REF!,10,FALSE))=TRUE,"Invalid ID#",VLOOKUP($A139,#REF!,10,FALSE))</f>
        <v>#REF!</v>
      </c>
      <c r="D139" s="483"/>
      <c r="E139" s="488" t="e">
        <f>IF(ISNA(VLOOKUP($A139,#REF!,7,FALSE))=TRUE,"Invalid ID#",VLOOKUP($A139,#REF!,7,FALSE))</f>
        <v>#REF!</v>
      </c>
      <c r="F139" s="488" t="e">
        <f>IF(ISNA(VLOOKUP($A139,#REF!,8,FALSE))=TRUE,"Invalid ID#",VLOOKUP($A139,#REF!,8,FALSE))</f>
        <v>#REF!</v>
      </c>
      <c r="G139" s="521" t="e">
        <f>IF(ISNA(VLOOKUP($A139,#REF!,12,FALSE))=TRUE,"Invalid ID#",VLOOKUP($A139,#REF!,12,FALSE))</f>
        <v>#REF!</v>
      </c>
      <c r="H139" s="485">
        <v>0</v>
      </c>
      <c r="I139" s="486" t="e">
        <f>IF(ISTEXT((VLOOKUP(A139,#REF!,13,FALSE))),(VLOOKUP(A139,#REF!,13,FALSE)),IF(ISNUMBER(VLOOKUP(A139,#REF!,13,FALSE))*ExchangeRate,VLOOKUP(A139,#REF!,13,FALSE))*ExchangeRate)</f>
        <v>#REF!</v>
      </c>
      <c r="J139" s="487" t="e">
        <f t="shared" si="23"/>
        <v>#REF!</v>
      </c>
      <c r="K139" s="485"/>
      <c r="L139" s="489" t="e">
        <f>IF(ISNA(VLOOKUP($A139,#REF!,14,FALSE))=TRUE,"Invalid ID#",VLOOKUP($A139,#REF!,14,FALSE))</f>
        <v>#REF!</v>
      </c>
      <c r="M139" s="516" t="e">
        <f>IF(ISNA(VLOOKUP($A139,#REF!,15,FALSE))=TRUE,"Invalid ID#",VLOOKUP($A139,#REF!,15,FALSE))</f>
        <v>#REF!</v>
      </c>
      <c r="N139" s="490" t="e">
        <f>IF(ISNA(VLOOKUP($A139,#REF!,16,FALSE))=TRUE,"Invalid ID#",VLOOKUP($A139,#REF!,16,FALSE))</f>
        <v>#REF!</v>
      </c>
      <c r="O139" s="491" t="e">
        <f t="shared" si="24"/>
        <v>#REF!</v>
      </c>
      <c r="P139" s="492" t="e">
        <f>IF(ISNA(VLOOKUP($A139,#REF!,17,FALSE))=TRUE,"Invalid ID#",VLOOKUP($A139,#REF!,17,FALSE))</f>
        <v>#REF!</v>
      </c>
      <c r="Q139" s="492" t="e">
        <f>IF(ISNA(VLOOKUP($A139,#REF!,18,FALSE))=TRUE,"Invalid ID#",VLOOKUP($A139,#REF!,18,FALSE))</f>
        <v>#REF!</v>
      </c>
      <c r="R139" s="492" t="e">
        <f>IF(ISNA(VLOOKUP($A139,#REF!,19,FALSE))=TRUE,"Invalid ID#",VLOOKUP($A139,#REF!,19,FALSE))</f>
        <v>#REF!</v>
      </c>
    </row>
    <row r="140" spans="1:18" s="100" customFormat="1" ht="12" customHeight="1" outlineLevel="1">
      <c r="A140" s="481" t="s">
        <v>20</v>
      </c>
      <c r="B140" s="482" t="e">
        <f>IF(ISNA(VLOOKUP($A140,#REF!,9,FALSE))=TRUE,"Invalid ID#",VLOOKUP($A140,#REF!,9,FALSE))</f>
        <v>#REF!</v>
      </c>
      <c r="C140" s="482" t="e">
        <f>IF(ISNA(VLOOKUP($A140,#REF!,10,FALSE))=TRUE,"Invalid ID#",VLOOKUP($A140,#REF!,10,FALSE))</f>
        <v>#REF!</v>
      </c>
      <c r="D140" s="483"/>
      <c r="E140" s="488" t="e">
        <f>IF(ISNA(VLOOKUP($A140,#REF!,7,FALSE))=TRUE,"Invalid ID#",VLOOKUP($A140,#REF!,7,FALSE))</f>
        <v>#REF!</v>
      </c>
      <c r="F140" s="488" t="e">
        <f>IF(ISNA(VLOOKUP($A140,#REF!,8,FALSE))=TRUE,"Invalid ID#",VLOOKUP($A140,#REF!,8,FALSE))</f>
        <v>#REF!</v>
      </c>
      <c r="G140" s="521" t="e">
        <f>IF(ISNA(VLOOKUP($A140,#REF!,12,FALSE))=TRUE,"Invalid ID#",VLOOKUP($A140,#REF!,12,FALSE))</f>
        <v>#REF!</v>
      </c>
      <c r="H140" s="485">
        <v>0</v>
      </c>
      <c r="I140" s="486" t="e">
        <f>IF(ISTEXT((VLOOKUP(A140,#REF!,13,FALSE))),(VLOOKUP(A140,#REF!,13,FALSE)),IF(ISNUMBER(VLOOKUP(A140,#REF!,13,FALSE))*ExchangeRate,VLOOKUP(A140,#REF!,13,FALSE))*ExchangeRate)</f>
        <v>#REF!</v>
      </c>
      <c r="J140" s="487" t="e">
        <f t="shared" si="23"/>
        <v>#REF!</v>
      </c>
      <c r="K140" s="485"/>
      <c r="L140" s="489" t="e">
        <f>IF(ISNA(VLOOKUP($A140,#REF!,14,FALSE))=TRUE,"Invalid ID#",VLOOKUP($A140,#REF!,14,FALSE))</f>
        <v>#REF!</v>
      </c>
      <c r="M140" s="516" t="e">
        <f>IF(ISNA(VLOOKUP($A140,#REF!,15,FALSE))=TRUE,"Invalid ID#",VLOOKUP($A140,#REF!,15,FALSE))</f>
        <v>#REF!</v>
      </c>
      <c r="N140" s="490" t="e">
        <f>IF(ISNA(VLOOKUP($A140,#REF!,16,FALSE))=TRUE,"Invalid ID#",VLOOKUP($A140,#REF!,16,FALSE))</f>
        <v>#REF!</v>
      </c>
      <c r="O140" s="491" t="e">
        <f t="shared" si="24"/>
        <v>#REF!</v>
      </c>
      <c r="P140" s="492" t="e">
        <f>IF(ISNA(VLOOKUP($A140,#REF!,17,FALSE))=TRUE,"Invalid ID#",VLOOKUP($A140,#REF!,17,FALSE))</f>
        <v>#REF!</v>
      </c>
      <c r="Q140" s="492" t="e">
        <f>IF(ISNA(VLOOKUP($A140,#REF!,18,FALSE))=TRUE,"Invalid ID#",VLOOKUP($A140,#REF!,18,FALSE))</f>
        <v>#REF!</v>
      </c>
      <c r="R140" s="492" t="e">
        <f>IF(ISNA(VLOOKUP($A140,#REF!,19,FALSE))=TRUE,"Invalid ID#",VLOOKUP($A140,#REF!,19,FALSE))</f>
        <v>#REF!</v>
      </c>
    </row>
    <row r="141" spans="1:18" s="100" customFormat="1" ht="12" customHeight="1" outlineLevel="1" thickBot="1">
      <c r="A141" s="481" t="s">
        <v>20</v>
      </c>
      <c r="B141" s="482" t="e">
        <f>IF(ISNA(VLOOKUP($A141,#REF!,9,FALSE))=TRUE,"Invalid ID#",VLOOKUP($A141,#REF!,9,FALSE))</f>
        <v>#REF!</v>
      </c>
      <c r="C141" s="482" t="e">
        <f>IF(ISNA(VLOOKUP($A141,#REF!,10,FALSE))=TRUE,"Invalid ID#",VLOOKUP($A141,#REF!,10,FALSE))</f>
        <v>#REF!</v>
      </c>
      <c r="D141" s="483"/>
      <c r="E141" s="488" t="e">
        <f>IF(ISNA(VLOOKUP($A141,#REF!,7,FALSE))=TRUE,"Invalid ID#",VLOOKUP($A141,#REF!,7,FALSE))</f>
        <v>#REF!</v>
      </c>
      <c r="F141" s="488" t="e">
        <f>IF(ISNA(VLOOKUP($A141,#REF!,8,FALSE))=TRUE,"Invalid ID#",VLOOKUP($A141,#REF!,8,FALSE))</f>
        <v>#REF!</v>
      </c>
      <c r="G141" s="521" t="e">
        <f>IF(ISNA(VLOOKUP($A141,#REF!,12,FALSE))=TRUE,"Invalid ID#",VLOOKUP($A141,#REF!,12,FALSE))</f>
        <v>#REF!</v>
      </c>
      <c r="H141" s="485">
        <v>0</v>
      </c>
      <c r="I141" s="486" t="e">
        <f>IF(ISTEXT((VLOOKUP(A141,#REF!,13,FALSE))),(VLOOKUP(A141,#REF!,13,FALSE)),IF(ISNUMBER(VLOOKUP(A141,#REF!,13,FALSE))*ExchangeRate,VLOOKUP(A141,#REF!,13,FALSE))*ExchangeRate)</f>
        <v>#REF!</v>
      </c>
      <c r="J141" s="487" t="e">
        <f t="shared" si="23"/>
        <v>#REF!</v>
      </c>
      <c r="K141" s="485"/>
      <c r="L141" s="489" t="e">
        <f>IF(ISNA(VLOOKUP($A141,#REF!,14,FALSE))=TRUE,"Invalid ID#",VLOOKUP($A141,#REF!,14,FALSE))</f>
        <v>#REF!</v>
      </c>
      <c r="M141" s="516" t="e">
        <f>IF(ISNA(VLOOKUP($A141,#REF!,15,FALSE))=TRUE,"Invalid ID#",VLOOKUP($A141,#REF!,15,FALSE))</f>
        <v>#REF!</v>
      </c>
      <c r="N141" s="490" t="e">
        <f>IF(ISNA(VLOOKUP($A141,#REF!,16,FALSE))=TRUE,"Invalid ID#",VLOOKUP($A141,#REF!,16,FALSE))</f>
        <v>#REF!</v>
      </c>
      <c r="O141" s="491" t="e">
        <f t="shared" si="24"/>
        <v>#REF!</v>
      </c>
      <c r="P141" s="492" t="e">
        <f>IF(ISNA(VLOOKUP($A141,#REF!,17,FALSE))=TRUE,"Invalid ID#",VLOOKUP($A141,#REF!,17,FALSE))</f>
        <v>#REF!</v>
      </c>
      <c r="Q141" s="492" t="e">
        <f>IF(ISNA(VLOOKUP($A141,#REF!,18,FALSE))=TRUE,"Invalid ID#",VLOOKUP($A141,#REF!,18,FALSE))</f>
        <v>#REF!</v>
      </c>
      <c r="R141" s="492" t="e">
        <f>IF(ISNA(VLOOKUP($A141,#REF!,19,FALSE))=TRUE,"Invalid ID#",VLOOKUP($A141,#REF!,19,FALSE))</f>
        <v>#REF!</v>
      </c>
    </row>
    <row r="142" spans="1:18" s="100" customFormat="1" ht="13.15" customHeight="1" outlineLevel="1" thickTop="1">
      <c r="A142" s="98"/>
      <c r="B142" s="97"/>
      <c r="C142" s="98"/>
      <c r="D142" s="442"/>
      <c r="E142" s="24"/>
      <c r="F142" s="325"/>
      <c r="G142" s="104"/>
      <c r="H142" s="252"/>
      <c r="I142" s="25"/>
      <c r="J142" s="495"/>
      <c r="K142" s="496" t="e">
        <f>SUM(J130:J142)</f>
        <v>#REF!</v>
      </c>
      <c r="L142" s="517"/>
      <c r="M142" s="517"/>
      <c r="N142" s="531"/>
      <c r="O142" s="532"/>
      <c r="P142" s="29"/>
      <c r="Q142" s="29"/>
      <c r="R142" s="29"/>
    </row>
    <row r="143" spans="1:18" s="100" customFormat="1" ht="13.15" customHeight="1" outlineLevel="1">
      <c r="A143" s="98"/>
      <c r="B143" s="97"/>
      <c r="C143" s="98"/>
      <c r="D143" s="442"/>
      <c r="E143" s="24"/>
      <c r="F143" s="325"/>
      <c r="G143" s="104"/>
      <c r="H143" s="546" t="s">
        <v>145</v>
      </c>
      <c r="I143" s="25"/>
      <c r="J143" s="26"/>
      <c r="K143" s="250"/>
      <c r="L143" s="517"/>
      <c r="M143" s="517"/>
      <c r="N143" s="531"/>
      <c r="O143" s="532"/>
      <c r="P143" s="29"/>
      <c r="Q143" s="29"/>
      <c r="R143" s="29"/>
    </row>
    <row r="144" spans="1:18" s="114" customFormat="1" ht="13.15" customHeight="1" outlineLevel="1">
      <c r="A144" s="544" t="s">
        <v>146</v>
      </c>
      <c r="B144" s="107"/>
      <c r="C144" s="108"/>
      <c r="D144" s="115" t="s">
        <v>70</v>
      </c>
      <c r="E144" s="109"/>
      <c r="F144" s="109"/>
      <c r="G144" s="523"/>
      <c r="H144" s="545">
        <f>COUNTIF(H145:H155,"&lt;&gt;0")</f>
        <v>0</v>
      </c>
      <c r="I144" s="112"/>
      <c r="J144" s="112"/>
      <c r="K144" s="112"/>
      <c r="L144" s="519"/>
      <c r="M144" s="519"/>
      <c r="N144" s="248"/>
      <c r="O144" s="113"/>
      <c r="P144" s="249"/>
      <c r="Q144" s="249"/>
      <c r="R144" s="249"/>
    </row>
    <row r="145" spans="1:18" s="100" customFormat="1" ht="12" customHeight="1" outlineLevel="1">
      <c r="A145" s="481" t="s">
        <v>20</v>
      </c>
      <c r="B145" s="482" t="e">
        <f>IF(ISNA(VLOOKUP($A145,#REF!,9,FALSE))=TRUE,"Invalid ID#",VLOOKUP($A145,#REF!,9,FALSE))</f>
        <v>#REF!</v>
      </c>
      <c r="C145" s="482" t="e">
        <f>IF(ISNA(VLOOKUP($A145,#REF!,10,FALSE))=TRUE,"Invalid ID#",VLOOKUP($A145,#REF!,10,FALSE))</f>
        <v>#REF!</v>
      </c>
      <c r="D145" s="483"/>
      <c r="E145" s="488" t="e">
        <f>IF(ISNA(VLOOKUP($A145,#REF!,7,FALSE))=TRUE,"Invalid ID#",VLOOKUP($A145,#REF!,7,FALSE))</f>
        <v>#REF!</v>
      </c>
      <c r="F145" s="488" t="e">
        <f>IF(ISNA(VLOOKUP($A145,#REF!,8,FALSE))=TRUE,"Invalid ID#",VLOOKUP($A145,#REF!,8,FALSE))</f>
        <v>#REF!</v>
      </c>
      <c r="G145" s="521" t="e">
        <f>IF(ISNA(VLOOKUP($A145,#REF!,12,FALSE))=TRUE,"Invalid ID#",VLOOKUP($A145,#REF!,12,FALSE))</f>
        <v>#REF!</v>
      </c>
      <c r="H145" s="485">
        <v>0</v>
      </c>
      <c r="I145" s="486" t="e">
        <f>IF(ISTEXT((VLOOKUP(A145,#REF!,13,FALSE))),(VLOOKUP(A145,#REF!,13,FALSE)),IF(ISNUMBER(VLOOKUP(A145,#REF!,13,FALSE))*ExchangeRate,VLOOKUP(A145,#REF!,13,FALSE))*ExchangeRate)</f>
        <v>#REF!</v>
      </c>
      <c r="J145" s="487" t="e">
        <f t="shared" ref="J145:J155" si="25">IF(ISTEXT(I145),I145,H145*I145)</f>
        <v>#REF!</v>
      </c>
      <c r="K145" s="485"/>
      <c r="L145" s="489" t="e">
        <f>IF(ISNA(VLOOKUP($A145,#REF!,14,FALSE))=TRUE,"Invalid ID#",VLOOKUP($A145,#REF!,14,FALSE))</f>
        <v>#REF!</v>
      </c>
      <c r="M145" s="516" t="e">
        <f>IF(ISNA(VLOOKUP($A145,#REF!,15,FALSE))=TRUE,"Invalid ID#",VLOOKUP($A145,#REF!,15,FALSE))</f>
        <v>#REF!</v>
      </c>
      <c r="N145" s="490" t="e">
        <f>IF(ISNA(VLOOKUP($A145,#REF!,16,FALSE))=TRUE,"Invalid ID#",VLOOKUP($A145,#REF!,16,FALSE))</f>
        <v>#REF!</v>
      </c>
      <c r="O145" s="491" t="e">
        <f t="shared" ref="O145:O155" si="26">ROUNDUP((H145*N145),0)</f>
        <v>#REF!</v>
      </c>
      <c r="P145" s="492" t="e">
        <f>IF(ISNA(VLOOKUP($A145,#REF!,17,FALSE))=TRUE,"Invalid ID#",VLOOKUP($A145,#REF!,17,FALSE))</f>
        <v>#REF!</v>
      </c>
      <c r="Q145" s="492" t="e">
        <f>IF(ISNA(VLOOKUP($A145,#REF!,18,FALSE))=TRUE,"Invalid ID#",VLOOKUP($A145,#REF!,18,FALSE))</f>
        <v>#REF!</v>
      </c>
      <c r="R145" s="492" t="e">
        <f>IF(ISNA(VLOOKUP($A145,#REF!,19,FALSE))=TRUE,"Invalid ID#",VLOOKUP($A145,#REF!,19,FALSE))</f>
        <v>#REF!</v>
      </c>
    </row>
    <row r="146" spans="1:18" s="100" customFormat="1" ht="12" customHeight="1" outlineLevel="1">
      <c r="A146" s="481" t="s">
        <v>20</v>
      </c>
      <c r="B146" s="482" t="e">
        <f>IF(ISNA(VLOOKUP($A146,#REF!,9,FALSE))=TRUE,"Invalid ID#",VLOOKUP($A146,#REF!,9,FALSE))</f>
        <v>#REF!</v>
      </c>
      <c r="C146" s="482" t="e">
        <f>IF(ISNA(VLOOKUP($A146,#REF!,10,FALSE))=TRUE,"Invalid ID#",VLOOKUP($A146,#REF!,10,FALSE))</f>
        <v>#REF!</v>
      </c>
      <c r="D146" s="483"/>
      <c r="E146" s="488" t="e">
        <f>IF(ISNA(VLOOKUP($A146,#REF!,7,FALSE))=TRUE,"Invalid ID#",VLOOKUP($A146,#REF!,7,FALSE))</f>
        <v>#REF!</v>
      </c>
      <c r="F146" s="488" t="e">
        <f>IF(ISNA(VLOOKUP($A146,#REF!,8,FALSE))=TRUE,"Invalid ID#",VLOOKUP($A146,#REF!,8,FALSE))</f>
        <v>#REF!</v>
      </c>
      <c r="G146" s="521" t="e">
        <f>IF(ISNA(VLOOKUP($A146,#REF!,12,FALSE))=TRUE,"Invalid ID#",VLOOKUP($A146,#REF!,12,FALSE))</f>
        <v>#REF!</v>
      </c>
      <c r="H146" s="485">
        <v>0</v>
      </c>
      <c r="I146" s="486" t="e">
        <f>IF(ISTEXT((VLOOKUP(A146,#REF!,13,FALSE))),(VLOOKUP(A146,#REF!,13,FALSE)),IF(ISNUMBER(VLOOKUP(A146,#REF!,13,FALSE))*ExchangeRate,VLOOKUP(A146,#REF!,13,FALSE))*ExchangeRate)</f>
        <v>#REF!</v>
      </c>
      <c r="J146" s="487" t="e">
        <f t="shared" si="25"/>
        <v>#REF!</v>
      </c>
      <c r="K146" s="485"/>
      <c r="L146" s="489" t="e">
        <f>IF(ISNA(VLOOKUP($A146,#REF!,14,FALSE))=TRUE,"Invalid ID#",VLOOKUP($A146,#REF!,14,FALSE))</f>
        <v>#REF!</v>
      </c>
      <c r="M146" s="516" t="e">
        <f>IF(ISNA(VLOOKUP($A146,#REF!,15,FALSE))=TRUE,"Invalid ID#",VLOOKUP($A146,#REF!,15,FALSE))</f>
        <v>#REF!</v>
      </c>
      <c r="N146" s="490" t="e">
        <f>IF(ISNA(VLOOKUP($A146,#REF!,16,FALSE))=TRUE,"Invalid ID#",VLOOKUP($A146,#REF!,16,FALSE))</f>
        <v>#REF!</v>
      </c>
      <c r="O146" s="491" t="e">
        <f t="shared" si="26"/>
        <v>#REF!</v>
      </c>
      <c r="P146" s="492" t="e">
        <f>IF(ISNA(VLOOKUP($A146,#REF!,17,FALSE))=TRUE,"Invalid ID#",VLOOKUP($A146,#REF!,17,FALSE))</f>
        <v>#REF!</v>
      </c>
      <c r="Q146" s="492" t="e">
        <f>IF(ISNA(VLOOKUP($A146,#REF!,18,FALSE))=TRUE,"Invalid ID#",VLOOKUP($A146,#REF!,18,FALSE))</f>
        <v>#REF!</v>
      </c>
      <c r="R146" s="492" t="e">
        <f>IF(ISNA(VLOOKUP($A146,#REF!,19,FALSE))=TRUE,"Invalid ID#",VLOOKUP($A146,#REF!,19,FALSE))</f>
        <v>#REF!</v>
      </c>
    </row>
    <row r="147" spans="1:18" s="100" customFormat="1" ht="12" customHeight="1" outlineLevel="1">
      <c r="A147" s="481" t="s">
        <v>20</v>
      </c>
      <c r="B147" s="482" t="e">
        <f>IF(ISNA(VLOOKUP($A147,#REF!,9,FALSE))=TRUE,"Invalid ID#",VLOOKUP($A147,#REF!,9,FALSE))</f>
        <v>#REF!</v>
      </c>
      <c r="C147" s="482" t="e">
        <f>IF(ISNA(VLOOKUP($A147,#REF!,10,FALSE))=TRUE,"Invalid ID#",VLOOKUP($A147,#REF!,10,FALSE))</f>
        <v>#REF!</v>
      </c>
      <c r="D147" s="483"/>
      <c r="E147" s="488" t="e">
        <f>IF(ISNA(VLOOKUP($A147,#REF!,7,FALSE))=TRUE,"Invalid ID#",VLOOKUP($A147,#REF!,7,FALSE))</f>
        <v>#REF!</v>
      </c>
      <c r="F147" s="488" t="e">
        <f>IF(ISNA(VLOOKUP($A147,#REF!,8,FALSE))=TRUE,"Invalid ID#",VLOOKUP($A147,#REF!,8,FALSE))</f>
        <v>#REF!</v>
      </c>
      <c r="G147" s="521" t="e">
        <f>IF(ISNA(VLOOKUP($A147,#REF!,12,FALSE))=TRUE,"Invalid ID#",VLOOKUP($A147,#REF!,12,FALSE))</f>
        <v>#REF!</v>
      </c>
      <c r="H147" s="485">
        <v>0</v>
      </c>
      <c r="I147" s="486" t="e">
        <f>IF(ISTEXT((VLOOKUP(A147,#REF!,13,FALSE))),(VLOOKUP(A147,#REF!,13,FALSE)),IF(ISNUMBER(VLOOKUP(A147,#REF!,13,FALSE))*ExchangeRate,VLOOKUP(A147,#REF!,13,FALSE))*ExchangeRate)</f>
        <v>#REF!</v>
      </c>
      <c r="J147" s="487" t="e">
        <f t="shared" si="25"/>
        <v>#REF!</v>
      </c>
      <c r="K147" s="485"/>
      <c r="L147" s="489" t="e">
        <f>IF(ISNA(VLOOKUP($A147,#REF!,14,FALSE))=TRUE,"Invalid ID#",VLOOKUP($A147,#REF!,14,FALSE))</f>
        <v>#REF!</v>
      </c>
      <c r="M147" s="516" t="e">
        <f>IF(ISNA(VLOOKUP($A147,#REF!,15,FALSE))=TRUE,"Invalid ID#",VLOOKUP($A147,#REF!,15,FALSE))</f>
        <v>#REF!</v>
      </c>
      <c r="N147" s="490" t="e">
        <f>IF(ISNA(VLOOKUP($A147,#REF!,16,FALSE))=TRUE,"Invalid ID#",VLOOKUP($A147,#REF!,16,FALSE))</f>
        <v>#REF!</v>
      </c>
      <c r="O147" s="491" t="e">
        <f t="shared" si="26"/>
        <v>#REF!</v>
      </c>
      <c r="P147" s="492" t="e">
        <f>IF(ISNA(VLOOKUP($A147,#REF!,17,FALSE))=TRUE,"Invalid ID#",VLOOKUP($A147,#REF!,17,FALSE))</f>
        <v>#REF!</v>
      </c>
      <c r="Q147" s="492" t="e">
        <f>IF(ISNA(VLOOKUP($A147,#REF!,18,FALSE))=TRUE,"Invalid ID#",VLOOKUP($A147,#REF!,18,FALSE))</f>
        <v>#REF!</v>
      </c>
      <c r="R147" s="492" t="e">
        <f>IF(ISNA(VLOOKUP($A147,#REF!,19,FALSE))=TRUE,"Invalid ID#",VLOOKUP($A147,#REF!,19,FALSE))</f>
        <v>#REF!</v>
      </c>
    </row>
    <row r="148" spans="1:18" s="100" customFormat="1" ht="12" customHeight="1" outlineLevel="1">
      <c r="A148" s="481" t="s">
        <v>20</v>
      </c>
      <c r="B148" s="482" t="e">
        <f>IF(ISNA(VLOOKUP($A148,#REF!,9,FALSE))=TRUE,"Invalid ID#",VLOOKUP($A148,#REF!,9,FALSE))</f>
        <v>#REF!</v>
      </c>
      <c r="C148" s="482" t="e">
        <f>IF(ISNA(VLOOKUP($A148,#REF!,10,FALSE))=TRUE,"Invalid ID#",VLOOKUP($A148,#REF!,10,FALSE))</f>
        <v>#REF!</v>
      </c>
      <c r="D148" s="483"/>
      <c r="E148" s="488" t="e">
        <f>IF(ISNA(VLOOKUP($A148,#REF!,7,FALSE))=TRUE,"Invalid ID#",VLOOKUP($A148,#REF!,7,FALSE))</f>
        <v>#REF!</v>
      </c>
      <c r="F148" s="488" t="e">
        <f>IF(ISNA(VLOOKUP($A148,#REF!,8,FALSE))=TRUE,"Invalid ID#",VLOOKUP($A148,#REF!,8,FALSE))</f>
        <v>#REF!</v>
      </c>
      <c r="G148" s="521" t="e">
        <f>IF(ISNA(VLOOKUP($A148,#REF!,12,FALSE))=TRUE,"Invalid ID#",VLOOKUP($A148,#REF!,12,FALSE))</f>
        <v>#REF!</v>
      </c>
      <c r="H148" s="485">
        <v>0</v>
      </c>
      <c r="I148" s="486" t="e">
        <f>IF(ISTEXT((VLOOKUP(A148,#REF!,13,FALSE))),(VLOOKUP(A148,#REF!,13,FALSE)),IF(ISNUMBER(VLOOKUP(A148,#REF!,13,FALSE))*ExchangeRate,VLOOKUP(A148,#REF!,13,FALSE))*ExchangeRate)</f>
        <v>#REF!</v>
      </c>
      <c r="J148" s="487" t="e">
        <f t="shared" si="25"/>
        <v>#REF!</v>
      </c>
      <c r="K148" s="485"/>
      <c r="L148" s="489" t="e">
        <f>IF(ISNA(VLOOKUP($A148,#REF!,14,FALSE))=TRUE,"Invalid ID#",VLOOKUP($A148,#REF!,14,FALSE))</f>
        <v>#REF!</v>
      </c>
      <c r="M148" s="516" t="e">
        <f>IF(ISNA(VLOOKUP($A148,#REF!,15,FALSE))=TRUE,"Invalid ID#",VLOOKUP($A148,#REF!,15,FALSE))</f>
        <v>#REF!</v>
      </c>
      <c r="N148" s="490" t="e">
        <f>IF(ISNA(VLOOKUP($A148,#REF!,16,FALSE))=TRUE,"Invalid ID#",VLOOKUP($A148,#REF!,16,FALSE))</f>
        <v>#REF!</v>
      </c>
      <c r="O148" s="491" t="e">
        <f t="shared" si="26"/>
        <v>#REF!</v>
      </c>
      <c r="P148" s="492" t="e">
        <f>IF(ISNA(VLOOKUP($A148,#REF!,17,FALSE))=TRUE,"Invalid ID#",VLOOKUP($A148,#REF!,17,FALSE))</f>
        <v>#REF!</v>
      </c>
      <c r="Q148" s="492" t="e">
        <f>IF(ISNA(VLOOKUP($A148,#REF!,18,FALSE))=TRUE,"Invalid ID#",VLOOKUP($A148,#REF!,18,FALSE))</f>
        <v>#REF!</v>
      </c>
      <c r="R148" s="492" t="e">
        <f>IF(ISNA(VLOOKUP($A148,#REF!,19,FALSE))=TRUE,"Invalid ID#",VLOOKUP($A148,#REF!,19,FALSE))</f>
        <v>#REF!</v>
      </c>
    </row>
    <row r="149" spans="1:18" s="100" customFormat="1" ht="12" customHeight="1" outlineLevel="1">
      <c r="A149" s="481" t="s">
        <v>20</v>
      </c>
      <c r="B149" s="482" t="e">
        <f>IF(ISNA(VLOOKUP($A149,#REF!,9,FALSE))=TRUE,"Invalid ID#",VLOOKUP($A149,#REF!,9,FALSE))</f>
        <v>#REF!</v>
      </c>
      <c r="C149" s="482" t="e">
        <f>IF(ISNA(VLOOKUP($A149,#REF!,10,FALSE))=TRUE,"Invalid ID#",VLOOKUP($A149,#REF!,10,FALSE))</f>
        <v>#REF!</v>
      </c>
      <c r="D149" s="483"/>
      <c r="E149" s="488" t="e">
        <f>IF(ISNA(VLOOKUP($A149,#REF!,7,FALSE))=TRUE,"Invalid ID#",VLOOKUP($A149,#REF!,7,FALSE))</f>
        <v>#REF!</v>
      </c>
      <c r="F149" s="488" t="e">
        <f>IF(ISNA(VLOOKUP($A149,#REF!,8,FALSE))=TRUE,"Invalid ID#",VLOOKUP($A149,#REF!,8,FALSE))</f>
        <v>#REF!</v>
      </c>
      <c r="G149" s="521" t="e">
        <f>IF(ISNA(VLOOKUP($A149,#REF!,12,FALSE))=TRUE,"Invalid ID#",VLOOKUP($A149,#REF!,12,FALSE))</f>
        <v>#REF!</v>
      </c>
      <c r="H149" s="485">
        <v>0</v>
      </c>
      <c r="I149" s="486" t="e">
        <f>IF(ISTEXT((VLOOKUP(A149,#REF!,13,FALSE))),(VLOOKUP(A149,#REF!,13,FALSE)),IF(ISNUMBER(VLOOKUP(A149,#REF!,13,FALSE))*ExchangeRate,VLOOKUP(A149,#REF!,13,FALSE))*ExchangeRate)</f>
        <v>#REF!</v>
      </c>
      <c r="J149" s="487" t="e">
        <f t="shared" si="25"/>
        <v>#REF!</v>
      </c>
      <c r="K149" s="485"/>
      <c r="L149" s="489" t="e">
        <f>IF(ISNA(VLOOKUP($A149,#REF!,14,FALSE))=TRUE,"Invalid ID#",VLOOKUP($A149,#REF!,14,FALSE))</f>
        <v>#REF!</v>
      </c>
      <c r="M149" s="516" t="e">
        <f>IF(ISNA(VLOOKUP($A149,#REF!,15,FALSE))=TRUE,"Invalid ID#",VLOOKUP($A149,#REF!,15,FALSE))</f>
        <v>#REF!</v>
      </c>
      <c r="N149" s="490" t="e">
        <f>IF(ISNA(VLOOKUP($A149,#REF!,16,FALSE))=TRUE,"Invalid ID#",VLOOKUP($A149,#REF!,16,FALSE))</f>
        <v>#REF!</v>
      </c>
      <c r="O149" s="491" t="e">
        <f t="shared" si="26"/>
        <v>#REF!</v>
      </c>
      <c r="P149" s="492" t="e">
        <f>IF(ISNA(VLOOKUP($A149,#REF!,17,FALSE))=TRUE,"Invalid ID#",VLOOKUP($A149,#REF!,17,FALSE))</f>
        <v>#REF!</v>
      </c>
      <c r="Q149" s="492" t="e">
        <f>IF(ISNA(VLOOKUP($A149,#REF!,18,FALSE))=TRUE,"Invalid ID#",VLOOKUP($A149,#REF!,18,FALSE))</f>
        <v>#REF!</v>
      </c>
      <c r="R149" s="492" t="e">
        <f>IF(ISNA(VLOOKUP($A149,#REF!,19,FALSE))=TRUE,"Invalid ID#",VLOOKUP($A149,#REF!,19,FALSE))</f>
        <v>#REF!</v>
      </c>
    </row>
    <row r="150" spans="1:18" s="100" customFormat="1" ht="12" customHeight="1" outlineLevel="1">
      <c r="A150" s="481" t="s">
        <v>20</v>
      </c>
      <c r="B150" s="482" t="e">
        <f>IF(ISNA(VLOOKUP($A150,#REF!,9,FALSE))=TRUE,"Invalid ID#",VLOOKUP($A150,#REF!,9,FALSE))</f>
        <v>#REF!</v>
      </c>
      <c r="C150" s="482" t="e">
        <f>IF(ISNA(VLOOKUP($A150,#REF!,10,FALSE))=TRUE,"Invalid ID#",VLOOKUP($A150,#REF!,10,FALSE))</f>
        <v>#REF!</v>
      </c>
      <c r="D150" s="483"/>
      <c r="E150" s="488" t="e">
        <f>IF(ISNA(VLOOKUP($A150,#REF!,7,FALSE))=TRUE,"Invalid ID#",VLOOKUP($A150,#REF!,7,FALSE))</f>
        <v>#REF!</v>
      </c>
      <c r="F150" s="488" t="e">
        <f>IF(ISNA(VLOOKUP($A150,#REF!,8,FALSE))=TRUE,"Invalid ID#",VLOOKUP($A150,#REF!,8,FALSE))</f>
        <v>#REF!</v>
      </c>
      <c r="G150" s="521" t="e">
        <f>IF(ISNA(VLOOKUP($A150,#REF!,12,FALSE))=TRUE,"Invalid ID#",VLOOKUP($A150,#REF!,12,FALSE))</f>
        <v>#REF!</v>
      </c>
      <c r="H150" s="485">
        <v>0</v>
      </c>
      <c r="I150" s="486" t="e">
        <f>IF(ISTEXT((VLOOKUP(A150,#REF!,13,FALSE))),(VLOOKUP(A150,#REF!,13,FALSE)),IF(ISNUMBER(VLOOKUP(A150,#REF!,13,FALSE))*ExchangeRate,VLOOKUP(A150,#REF!,13,FALSE))*ExchangeRate)</f>
        <v>#REF!</v>
      </c>
      <c r="J150" s="487" t="e">
        <f t="shared" si="25"/>
        <v>#REF!</v>
      </c>
      <c r="K150" s="485"/>
      <c r="L150" s="489" t="e">
        <f>IF(ISNA(VLOOKUP($A150,#REF!,14,FALSE))=TRUE,"Invalid ID#",VLOOKUP($A150,#REF!,14,FALSE))</f>
        <v>#REF!</v>
      </c>
      <c r="M150" s="516" t="e">
        <f>IF(ISNA(VLOOKUP($A150,#REF!,15,FALSE))=TRUE,"Invalid ID#",VLOOKUP($A150,#REF!,15,FALSE))</f>
        <v>#REF!</v>
      </c>
      <c r="N150" s="490" t="e">
        <f>IF(ISNA(VLOOKUP($A150,#REF!,16,FALSE))=TRUE,"Invalid ID#",VLOOKUP($A150,#REF!,16,FALSE))</f>
        <v>#REF!</v>
      </c>
      <c r="O150" s="491" t="e">
        <f t="shared" si="26"/>
        <v>#REF!</v>
      </c>
      <c r="P150" s="492" t="e">
        <f>IF(ISNA(VLOOKUP($A150,#REF!,17,FALSE))=TRUE,"Invalid ID#",VLOOKUP($A150,#REF!,17,FALSE))</f>
        <v>#REF!</v>
      </c>
      <c r="Q150" s="492" t="e">
        <f>IF(ISNA(VLOOKUP($A150,#REF!,18,FALSE))=TRUE,"Invalid ID#",VLOOKUP($A150,#REF!,18,FALSE))</f>
        <v>#REF!</v>
      </c>
      <c r="R150" s="492" t="e">
        <f>IF(ISNA(VLOOKUP($A150,#REF!,19,FALSE))=TRUE,"Invalid ID#",VLOOKUP($A150,#REF!,19,FALSE))</f>
        <v>#REF!</v>
      </c>
    </row>
    <row r="151" spans="1:18" s="100" customFormat="1" ht="12" customHeight="1" outlineLevel="1">
      <c r="A151" s="481" t="s">
        <v>20</v>
      </c>
      <c r="B151" s="482" t="e">
        <f>IF(ISNA(VLOOKUP($A151,#REF!,9,FALSE))=TRUE,"Invalid ID#",VLOOKUP($A151,#REF!,9,FALSE))</f>
        <v>#REF!</v>
      </c>
      <c r="C151" s="482" t="e">
        <f>IF(ISNA(VLOOKUP($A151,#REF!,10,FALSE))=TRUE,"Invalid ID#",VLOOKUP($A151,#REF!,10,FALSE))</f>
        <v>#REF!</v>
      </c>
      <c r="D151" s="483"/>
      <c r="E151" s="488" t="e">
        <f>IF(ISNA(VLOOKUP($A151,#REF!,7,FALSE))=TRUE,"Invalid ID#",VLOOKUP($A151,#REF!,7,FALSE))</f>
        <v>#REF!</v>
      </c>
      <c r="F151" s="488" t="e">
        <f>IF(ISNA(VLOOKUP($A151,#REF!,8,FALSE))=TRUE,"Invalid ID#",VLOOKUP($A151,#REF!,8,FALSE))</f>
        <v>#REF!</v>
      </c>
      <c r="G151" s="521" t="e">
        <f>IF(ISNA(VLOOKUP($A151,#REF!,12,FALSE))=TRUE,"Invalid ID#",VLOOKUP($A151,#REF!,12,FALSE))</f>
        <v>#REF!</v>
      </c>
      <c r="H151" s="485">
        <v>0</v>
      </c>
      <c r="I151" s="486" t="e">
        <f>IF(ISTEXT((VLOOKUP(A151,#REF!,13,FALSE))),(VLOOKUP(A151,#REF!,13,FALSE)),IF(ISNUMBER(VLOOKUP(A151,#REF!,13,FALSE))*ExchangeRate,VLOOKUP(A151,#REF!,13,FALSE))*ExchangeRate)</f>
        <v>#REF!</v>
      </c>
      <c r="J151" s="487" t="e">
        <f t="shared" si="25"/>
        <v>#REF!</v>
      </c>
      <c r="K151" s="485"/>
      <c r="L151" s="489" t="e">
        <f>IF(ISNA(VLOOKUP($A151,#REF!,14,FALSE))=TRUE,"Invalid ID#",VLOOKUP($A151,#REF!,14,FALSE))</f>
        <v>#REF!</v>
      </c>
      <c r="M151" s="516" t="e">
        <f>IF(ISNA(VLOOKUP($A151,#REF!,15,FALSE))=TRUE,"Invalid ID#",VLOOKUP($A151,#REF!,15,FALSE))</f>
        <v>#REF!</v>
      </c>
      <c r="N151" s="490" t="e">
        <f>IF(ISNA(VLOOKUP($A151,#REF!,16,FALSE))=TRUE,"Invalid ID#",VLOOKUP($A151,#REF!,16,FALSE))</f>
        <v>#REF!</v>
      </c>
      <c r="O151" s="491" t="e">
        <f t="shared" si="26"/>
        <v>#REF!</v>
      </c>
      <c r="P151" s="492" t="e">
        <f>IF(ISNA(VLOOKUP($A151,#REF!,17,FALSE))=TRUE,"Invalid ID#",VLOOKUP($A151,#REF!,17,FALSE))</f>
        <v>#REF!</v>
      </c>
      <c r="Q151" s="492" t="e">
        <f>IF(ISNA(VLOOKUP($A151,#REF!,18,FALSE))=TRUE,"Invalid ID#",VLOOKUP($A151,#REF!,18,FALSE))</f>
        <v>#REF!</v>
      </c>
      <c r="R151" s="492" t="e">
        <f>IF(ISNA(VLOOKUP($A151,#REF!,19,FALSE))=TRUE,"Invalid ID#",VLOOKUP($A151,#REF!,19,FALSE))</f>
        <v>#REF!</v>
      </c>
    </row>
    <row r="152" spans="1:18" s="100" customFormat="1" ht="12" customHeight="1" outlineLevel="1">
      <c r="A152" s="481" t="s">
        <v>20</v>
      </c>
      <c r="B152" s="482" t="e">
        <f>IF(ISNA(VLOOKUP($A152,#REF!,9,FALSE))=TRUE,"Invalid ID#",VLOOKUP($A152,#REF!,9,FALSE))</f>
        <v>#REF!</v>
      </c>
      <c r="C152" s="482" t="e">
        <f>IF(ISNA(VLOOKUP($A152,#REF!,10,FALSE))=TRUE,"Invalid ID#",VLOOKUP($A152,#REF!,10,FALSE))</f>
        <v>#REF!</v>
      </c>
      <c r="D152" s="483"/>
      <c r="E152" s="488" t="e">
        <f>IF(ISNA(VLOOKUP($A152,#REF!,7,FALSE))=TRUE,"Invalid ID#",VLOOKUP($A152,#REF!,7,FALSE))</f>
        <v>#REF!</v>
      </c>
      <c r="F152" s="488" t="e">
        <f>IF(ISNA(VLOOKUP($A152,#REF!,8,FALSE))=TRUE,"Invalid ID#",VLOOKUP($A152,#REF!,8,FALSE))</f>
        <v>#REF!</v>
      </c>
      <c r="G152" s="521" t="e">
        <f>IF(ISNA(VLOOKUP($A152,#REF!,12,FALSE))=TRUE,"Invalid ID#",VLOOKUP($A152,#REF!,12,FALSE))</f>
        <v>#REF!</v>
      </c>
      <c r="H152" s="485">
        <v>0</v>
      </c>
      <c r="I152" s="486" t="e">
        <f>IF(ISTEXT((VLOOKUP(A152,#REF!,13,FALSE))),(VLOOKUP(A152,#REF!,13,FALSE)),IF(ISNUMBER(VLOOKUP(A152,#REF!,13,FALSE))*ExchangeRate,VLOOKUP(A152,#REF!,13,FALSE))*ExchangeRate)</f>
        <v>#REF!</v>
      </c>
      <c r="J152" s="487" t="e">
        <f t="shared" si="25"/>
        <v>#REF!</v>
      </c>
      <c r="K152" s="485"/>
      <c r="L152" s="489" t="e">
        <f>IF(ISNA(VLOOKUP($A152,#REF!,14,FALSE))=TRUE,"Invalid ID#",VLOOKUP($A152,#REF!,14,FALSE))</f>
        <v>#REF!</v>
      </c>
      <c r="M152" s="516" t="e">
        <f>IF(ISNA(VLOOKUP($A152,#REF!,15,FALSE))=TRUE,"Invalid ID#",VLOOKUP($A152,#REF!,15,FALSE))</f>
        <v>#REF!</v>
      </c>
      <c r="N152" s="490" t="e">
        <f>IF(ISNA(VLOOKUP($A152,#REF!,16,FALSE))=TRUE,"Invalid ID#",VLOOKUP($A152,#REF!,16,FALSE))</f>
        <v>#REF!</v>
      </c>
      <c r="O152" s="491" t="e">
        <f t="shared" si="26"/>
        <v>#REF!</v>
      </c>
      <c r="P152" s="492" t="e">
        <f>IF(ISNA(VLOOKUP($A152,#REF!,17,FALSE))=TRUE,"Invalid ID#",VLOOKUP($A152,#REF!,17,FALSE))</f>
        <v>#REF!</v>
      </c>
      <c r="Q152" s="492" t="e">
        <f>IF(ISNA(VLOOKUP($A152,#REF!,18,FALSE))=TRUE,"Invalid ID#",VLOOKUP($A152,#REF!,18,FALSE))</f>
        <v>#REF!</v>
      </c>
      <c r="R152" s="492" t="e">
        <f>IF(ISNA(VLOOKUP($A152,#REF!,19,FALSE))=TRUE,"Invalid ID#",VLOOKUP($A152,#REF!,19,FALSE))</f>
        <v>#REF!</v>
      </c>
    </row>
    <row r="153" spans="1:18" s="100" customFormat="1" ht="12" customHeight="1" outlineLevel="1">
      <c r="A153" s="481" t="s">
        <v>20</v>
      </c>
      <c r="B153" s="482" t="e">
        <f>IF(ISNA(VLOOKUP($A153,#REF!,9,FALSE))=TRUE,"Invalid ID#",VLOOKUP($A153,#REF!,9,FALSE))</f>
        <v>#REF!</v>
      </c>
      <c r="C153" s="482" t="e">
        <f>IF(ISNA(VLOOKUP($A153,#REF!,10,FALSE))=TRUE,"Invalid ID#",VLOOKUP($A153,#REF!,10,FALSE))</f>
        <v>#REF!</v>
      </c>
      <c r="D153" s="483"/>
      <c r="E153" s="488" t="e">
        <f>IF(ISNA(VLOOKUP($A153,#REF!,7,FALSE))=TRUE,"Invalid ID#",VLOOKUP($A153,#REF!,7,FALSE))</f>
        <v>#REF!</v>
      </c>
      <c r="F153" s="488" t="e">
        <f>IF(ISNA(VLOOKUP($A153,#REF!,8,FALSE))=TRUE,"Invalid ID#",VLOOKUP($A153,#REF!,8,FALSE))</f>
        <v>#REF!</v>
      </c>
      <c r="G153" s="521" t="e">
        <f>IF(ISNA(VLOOKUP($A153,#REF!,12,FALSE))=TRUE,"Invalid ID#",VLOOKUP($A153,#REF!,12,FALSE))</f>
        <v>#REF!</v>
      </c>
      <c r="H153" s="485">
        <v>0</v>
      </c>
      <c r="I153" s="486" t="e">
        <f>IF(ISTEXT((VLOOKUP(A153,#REF!,13,FALSE))),(VLOOKUP(A153,#REF!,13,FALSE)),IF(ISNUMBER(VLOOKUP(A153,#REF!,13,FALSE))*ExchangeRate,VLOOKUP(A153,#REF!,13,FALSE))*ExchangeRate)</f>
        <v>#REF!</v>
      </c>
      <c r="J153" s="487" t="e">
        <f t="shared" si="25"/>
        <v>#REF!</v>
      </c>
      <c r="K153" s="485"/>
      <c r="L153" s="489" t="e">
        <f>IF(ISNA(VLOOKUP($A153,#REF!,14,FALSE))=TRUE,"Invalid ID#",VLOOKUP($A153,#REF!,14,FALSE))</f>
        <v>#REF!</v>
      </c>
      <c r="M153" s="516" t="e">
        <f>IF(ISNA(VLOOKUP($A153,#REF!,15,FALSE))=TRUE,"Invalid ID#",VLOOKUP($A153,#REF!,15,FALSE))</f>
        <v>#REF!</v>
      </c>
      <c r="N153" s="490" t="e">
        <f>IF(ISNA(VLOOKUP($A153,#REF!,16,FALSE))=TRUE,"Invalid ID#",VLOOKUP($A153,#REF!,16,FALSE))</f>
        <v>#REF!</v>
      </c>
      <c r="O153" s="491" t="e">
        <f t="shared" si="26"/>
        <v>#REF!</v>
      </c>
      <c r="P153" s="492" t="e">
        <f>IF(ISNA(VLOOKUP($A153,#REF!,17,FALSE))=TRUE,"Invalid ID#",VLOOKUP($A153,#REF!,17,FALSE))</f>
        <v>#REF!</v>
      </c>
      <c r="Q153" s="492" t="e">
        <f>IF(ISNA(VLOOKUP($A153,#REF!,18,FALSE))=TRUE,"Invalid ID#",VLOOKUP($A153,#REF!,18,FALSE))</f>
        <v>#REF!</v>
      </c>
      <c r="R153" s="492" t="e">
        <f>IF(ISNA(VLOOKUP($A153,#REF!,19,FALSE))=TRUE,"Invalid ID#",VLOOKUP($A153,#REF!,19,FALSE))</f>
        <v>#REF!</v>
      </c>
    </row>
    <row r="154" spans="1:18" s="100" customFormat="1" ht="12" customHeight="1" outlineLevel="1">
      <c r="A154" s="481" t="s">
        <v>20</v>
      </c>
      <c r="B154" s="482" t="e">
        <f>IF(ISNA(VLOOKUP($A154,#REF!,9,FALSE))=TRUE,"Invalid ID#",VLOOKUP($A154,#REF!,9,FALSE))</f>
        <v>#REF!</v>
      </c>
      <c r="C154" s="482" t="e">
        <f>IF(ISNA(VLOOKUP($A154,#REF!,10,FALSE))=TRUE,"Invalid ID#",VLOOKUP($A154,#REF!,10,FALSE))</f>
        <v>#REF!</v>
      </c>
      <c r="D154" s="483"/>
      <c r="E154" s="488" t="e">
        <f>IF(ISNA(VLOOKUP($A154,#REF!,7,FALSE))=TRUE,"Invalid ID#",VLOOKUP($A154,#REF!,7,FALSE))</f>
        <v>#REF!</v>
      </c>
      <c r="F154" s="488" t="e">
        <f>IF(ISNA(VLOOKUP($A154,#REF!,8,FALSE))=TRUE,"Invalid ID#",VLOOKUP($A154,#REF!,8,FALSE))</f>
        <v>#REF!</v>
      </c>
      <c r="G154" s="521" t="e">
        <f>IF(ISNA(VLOOKUP($A154,#REF!,12,FALSE))=TRUE,"Invalid ID#",VLOOKUP($A154,#REF!,12,FALSE))</f>
        <v>#REF!</v>
      </c>
      <c r="H154" s="485">
        <v>0</v>
      </c>
      <c r="I154" s="486" t="e">
        <f>IF(ISTEXT((VLOOKUP(A154,#REF!,13,FALSE))),(VLOOKUP(A154,#REF!,13,FALSE)),IF(ISNUMBER(VLOOKUP(A154,#REF!,13,FALSE))*ExchangeRate,VLOOKUP(A154,#REF!,13,FALSE))*ExchangeRate)</f>
        <v>#REF!</v>
      </c>
      <c r="J154" s="487" t="e">
        <f t="shared" si="25"/>
        <v>#REF!</v>
      </c>
      <c r="K154" s="485"/>
      <c r="L154" s="489" t="e">
        <f>IF(ISNA(VLOOKUP($A154,#REF!,14,FALSE))=TRUE,"Invalid ID#",VLOOKUP($A154,#REF!,14,FALSE))</f>
        <v>#REF!</v>
      </c>
      <c r="M154" s="516" t="e">
        <f>IF(ISNA(VLOOKUP($A154,#REF!,15,FALSE))=TRUE,"Invalid ID#",VLOOKUP($A154,#REF!,15,FALSE))</f>
        <v>#REF!</v>
      </c>
      <c r="N154" s="490" t="e">
        <f>IF(ISNA(VLOOKUP($A154,#REF!,16,FALSE))=TRUE,"Invalid ID#",VLOOKUP($A154,#REF!,16,FALSE))</f>
        <v>#REF!</v>
      </c>
      <c r="O154" s="491" t="e">
        <f t="shared" si="26"/>
        <v>#REF!</v>
      </c>
      <c r="P154" s="492" t="e">
        <f>IF(ISNA(VLOOKUP($A154,#REF!,17,FALSE))=TRUE,"Invalid ID#",VLOOKUP($A154,#REF!,17,FALSE))</f>
        <v>#REF!</v>
      </c>
      <c r="Q154" s="492" t="e">
        <f>IF(ISNA(VLOOKUP($A154,#REF!,18,FALSE))=TRUE,"Invalid ID#",VLOOKUP($A154,#REF!,18,FALSE))</f>
        <v>#REF!</v>
      </c>
      <c r="R154" s="492" t="e">
        <f>IF(ISNA(VLOOKUP($A154,#REF!,19,FALSE))=TRUE,"Invalid ID#",VLOOKUP($A154,#REF!,19,FALSE))</f>
        <v>#REF!</v>
      </c>
    </row>
    <row r="155" spans="1:18" s="100" customFormat="1" ht="12" customHeight="1" outlineLevel="1" thickBot="1">
      <c r="A155" s="481" t="s">
        <v>20</v>
      </c>
      <c r="B155" s="482" t="e">
        <f>IF(ISNA(VLOOKUP($A155,#REF!,9,FALSE))=TRUE,"Invalid ID#",VLOOKUP($A155,#REF!,9,FALSE))</f>
        <v>#REF!</v>
      </c>
      <c r="C155" s="482" t="e">
        <f>IF(ISNA(VLOOKUP($A155,#REF!,10,FALSE))=TRUE,"Invalid ID#",VLOOKUP($A155,#REF!,10,FALSE))</f>
        <v>#REF!</v>
      </c>
      <c r="D155" s="483"/>
      <c r="E155" s="488" t="e">
        <f>IF(ISNA(VLOOKUP($A155,#REF!,7,FALSE))=TRUE,"Invalid ID#",VLOOKUP($A155,#REF!,7,FALSE))</f>
        <v>#REF!</v>
      </c>
      <c r="F155" s="488" t="e">
        <f>IF(ISNA(VLOOKUP($A155,#REF!,8,FALSE))=TRUE,"Invalid ID#",VLOOKUP($A155,#REF!,8,FALSE))</f>
        <v>#REF!</v>
      </c>
      <c r="G155" s="521" t="e">
        <f>IF(ISNA(VLOOKUP($A155,#REF!,12,FALSE))=TRUE,"Invalid ID#",VLOOKUP($A155,#REF!,12,FALSE))</f>
        <v>#REF!</v>
      </c>
      <c r="H155" s="485">
        <v>0</v>
      </c>
      <c r="I155" s="486" t="e">
        <f>IF(ISTEXT((VLOOKUP(A155,#REF!,13,FALSE))),(VLOOKUP(A155,#REF!,13,FALSE)),IF(ISNUMBER(VLOOKUP(A155,#REF!,13,FALSE))*ExchangeRate,VLOOKUP(A155,#REF!,13,FALSE))*ExchangeRate)</f>
        <v>#REF!</v>
      </c>
      <c r="J155" s="487" t="e">
        <f t="shared" si="25"/>
        <v>#REF!</v>
      </c>
      <c r="K155" s="485"/>
      <c r="L155" s="489" t="e">
        <f>IF(ISNA(VLOOKUP($A155,#REF!,14,FALSE))=TRUE,"Invalid ID#",VLOOKUP($A155,#REF!,14,FALSE))</f>
        <v>#REF!</v>
      </c>
      <c r="M155" s="516" t="e">
        <f>IF(ISNA(VLOOKUP($A155,#REF!,15,FALSE))=TRUE,"Invalid ID#",VLOOKUP($A155,#REF!,15,FALSE))</f>
        <v>#REF!</v>
      </c>
      <c r="N155" s="490" t="e">
        <f>IF(ISNA(VLOOKUP($A155,#REF!,16,FALSE))=TRUE,"Invalid ID#",VLOOKUP($A155,#REF!,16,FALSE))</f>
        <v>#REF!</v>
      </c>
      <c r="O155" s="491" t="e">
        <f t="shared" si="26"/>
        <v>#REF!</v>
      </c>
      <c r="P155" s="492" t="e">
        <f>IF(ISNA(VLOOKUP($A155,#REF!,17,FALSE))=TRUE,"Invalid ID#",VLOOKUP($A155,#REF!,17,FALSE))</f>
        <v>#REF!</v>
      </c>
      <c r="Q155" s="492" t="e">
        <f>IF(ISNA(VLOOKUP($A155,#REF!,18,FALSE))=TRUE,"Invalid ID#",VLOOKUP($A155,#REF!,18,FALSE))</f>
        <v>#REF!</v>
      </c>
      <c r="R155" s="492" t="e">
        <f>IF(ISNA(VLOOKUP($A155,#REF!,19,FALSE))=TRUE,"Invalid ID#",VLOOKUP($A155,#REF!,19,FALSE))</f>
        <v>#REF!</v>
      </c>
    </row>
    <row r="156" spans="1:18" s="100" customFormat="1" ht="13.15" customHeight="1" outlineLevel="1" thickTop="1">
      <c r="A156" s="98"/>
      <c r="B156" s="97"/>
      <c r="C156" s="98"/>
      <c r="D156" s="442"/>
      <c r="E156" s="325"/>
      <c r="F156" s="325"/>
      <c r="G156" s="104"/>
      <c r="H156" s="359"/>
      <c r="I156" s="25"/>
      <c r="J156" s="495"/>
      <c r="K156" s="496" t="e">
        <f>SUM(J144:J156)</f>
        <v>#REF!</v>
      </c>
      <c r="L156" s="517"/>
      <c r="M156" s="517"/>
      <c r="N156" s="531"/>
      <c r="O156" s="532"/>
      <c r="P156" s="29"/>
      <c r="Q156" s="29"/>
      <c r="R156" s="29"/>
    </row>
    <row r="157" spans="1:18" s="100" customFormat="1" ht="13.15" customHeight="1" outlineLevel="1">
      <c r="A157" s="98"/>
      <c r="B157" s="97"/>
      <c r="C157" s="98"/>
      <c r="D157" s="442"/>
      <c r="E157" s="325"/>
      <c r="F157" s="325"/>
      <c r="G157" s="104"/>
      <c r="H157" s="546" t="s">
        <v>145</v>
      </c>
      <c r="I157" s="25"/>
      <c r="J157" s="26"/>
      <c r="K157" s="349"/>
      <c r="L157" s="517"/>
      <c r="M157" s="517"/>
      <c r="N157" s="531"/>
      <c r="O157" s="532"/>
      <c r="P157" s="29"/>
      <c r="Q157" s="29"/>
      <c r="R157" s="29"/>
    </row>
    <row r="158" spans="1:18" s="114" customFormat="1" ht="13.15" customHeight="1" outlineLevel="1">
      <c r="A158" s="544" t="s">
        <v>146</v>
      </c>
      <c r="B158" s="107"/>
      <c r="C158" s="108"/>
      <c r="D158" s="115" t="s">
        <v>70</v>
      </c>
      <c r="E158" s="109"/>
      <c r="F158" s="109"/>
      <c r="G158" s="523"/>
      <c r="H158" s="545">
        <f>COUNTIF(H159:H169,"&lt;&gt;0")</f>
        <v>0</v>
      </c>
      <c r="I158" s="112"/>
      <c r="J158" s="112"/>
      <c r="K158" s="112"/>
      <c r="L158" s="519"/>
      <c r="M158" s="519"/>
      <c r="N158" s="248"/>
      <c r="O158" s="113"/>
      <c r="P158" s="249"/>
      <c r="Q158" s="249"/>
      <c r="R158" s="249"/>
    </row>
    <row r="159" spans="1:18" s="100" customFormat="1" ht="12" customHeight="1" outlineLevel="1">
      <c r="A159" s="481" t="s">
        <v>20</v>
      </c>
      <c r="B159" s="482" t="e">
        <f>IF(ISNA(VLOOKUP($A159,#REF!,9,FALSE))=TRUE,"Invalid ID#",VLOOKUP($A159,#REF!,9,FALSE))</f>
        <v>#REF!</v>
      </c>
      <c r="C159" s="482" t="e">
        <f>IF(ISNA(VLOOKUP($A159,#REF!,10,FALSE))=TRUE,"Invalid ID#",VLOOKUP($A159,#REF!,10,FALSE))</f>
        <v>#REF!</v>
      </c>
      <c r="D159" s="483"/>
      <c r="E159" s="488" t="e">
        <f>IF(ISNA(VLOOKUP($A159,#REF!,7,FALSE))=TRUE,"Invalid ID#",VLOOKUP($A159,#REF!,7,FALSE))</f>
        <v>#REF!</v>
      </c>
      <c r="F159" s="488" t="e">
        <f>IF(ISNA(VLOOKUP($A159,#REF!,8,FALSE))=TRUE,"Invalid ID#",VLOOKUP($A159,#REF!,8,FALSE))</f>
        <v>#REF!</v>
      </c>
      <c r="G159" s="521" t="e">
        <f>IF(ISNA(VLOOKUP($A159,#REF!,12,FALSE))=TRUE,"Invalid ID#",VLOOKUP($A159,#REF!,12,FALSE))</f>
        <v>#REF!</v>
      </c>
      <c r="H159" s="485">
        <v>0</v>
      </c>
      <c r="I159" s="486" t="e">
        <f>IF(ISTEXT((VLOOKUP(A159,#REF!,13,FALSE))),(VLOOKUP(A159,#REF!,13,FALSE)),IF(ISNUMBER(VLOOKUP(A159,#REF!,13,FALSE))*ExchangeRate,VLOOKUP(A159,#REF!,13,FALSE))*ExchangeRate)</f>
        <v>#REF!</v>
      </c>
      <c r="J159" s="487" t="e">
        <f t="shared" ref="J159:J169" si="27">IF(ISTEXT(I159),I159,H159*I159)</f>
        <v>#REF!</v>
      </c>
      <c r="K159" s="485"/>
      <c r="L159" s="489" t="e">
        <f>IF(ISNA(VLOOKUP($A159,#REF!,14,FALSE))=TRUE,"Invalid ID#",VLOOKUP($A159,#REF!,14,FALSE))</f>
        <v>#REF!</v>
      </c>
      <c r="M159" s="516" t="e">
        <f>IF(ISNA(VLOOKUP($A159,#REF!,15,FALSE))=TRUE,"Invalid ID#",VLOOKUP($A159,#REF!,15,FALSE))</f>
        <v>#REF!</v>
      </c>
      <c r="N159" s="490" t="e">
        <f>IF(ISNA(VLOOKUP($A159,#REF!,16,FALSE))=TRUE,"Invalid ID#",VLOOKUP($A159,#REF!,16,FALSE))</f>
        <v>#REF!</v>
      </c>
      <c r="O159" s="491" t="e">
        <f t="shared" ref="O159:O169" si="28">ROUNDUP((H159*N159),0)</f>
        <v>#REF!</v>
      </c>
      <c r="P159" s="492" t="e">
        <f>IF(ISNA(VLOOKUP($A159,#REF!,17,FALSE))=TRUE,"Invalid ID#",VLOOKUP($A159,#REF!,17,FALSE))</f>
        <v>#REF!</v>
      </c>
      <c r="Q159" s="492" t="e">
        <f>IF(ISNA(VLOOKUP($A159,#REF!,18,FALSE))=TRUE,"Invalid ID#",VLOOKUP($A159,#REF!,18,FALSE))</f>
        <v>#REF!</v>
      </c>
      <c r="R159" s="492" t="e">
        <f>IF(ISNA(VLOOKUP($A159,#REF!,19,FALSE))=TRUE,"Invalid ID#",VLOOKUP($A159,#REF!,19,FALSE))</f>
        <v>#REF!</v>
      </c>
    </row>
    <row r="160" spans="1:18" s="100" customFormat="1" ht="12" customHeight="1" outlineLevel="1">
      <c r="A160" s="481" t="s">
        <v>20</v>
      </c>
      <c r="B160" s="482" t="e">
        <f>IF(ISNA(VLOOKUP($A160,#REF!,9,FALSE))=TRUE,"Invalid ID#",VLOOKUP($A160,#REF!,9,FALSE))</f>
        <v>#REF!</v>
      </c>
      <c r="C160" s="482" t="e">
        <f>IF(ISNA(VLOOKUP($A160,#REF!,10,FALSE))=TRUE,"Invalid ID#",VLOOKUP($A160,#REF!,10,FALSE))</f>
        <v>#REF!</v>
      </c>
      <c r="D160" s="483"/>
      <c r="E160" s="488" t="e">
        <f>IF(ISNA(VLOOKUP($A160,#REF!,7,FALSE))=TRUE,"Invalid ID#",VLOOKUP($A160,#REF!,7,FALSE))</f>
        <v>#REF!</v>
      </c>
      <c r="F160" s="488" t="e">
        <f>IF(ISNA(VLOOKUP($A160,#REF!,8,FALSE))=TRUE,"Invalid ID#",VLOOKUP($A160,#REF!,8,FALSE))</f>
        <v>#REF!</v>
      </c>
      <c r="G160" s="521" t="e">
        <f>IF(ISNA(VLOOKUP($A160,#REF!,12,FALSE))=TRUE,"Invalid ID#",VLOOKUP($A160,#REF!,12,FALSE))</f>
        <v>#REF!</v>
      </c>
      <c r="H160" s="485">
        <v>0</v>
      </c>
      <c r="I160" s="486" t="e">
        <f>IF(ISTEXT((VLOOKUP(A160,#REF!,13,FALSE))),(VLOOKUP(A160,#REF!,13,FALSE)),IF(ISNUMBER(VLOOKUP(A160,#REF!,13,FALSE))*ExchangeRate,VLOOKUP(A160,#REF!,13,FALSE))*ExchangeRate)</f>
        <v>#REF!</v>
      </c>
      <c r="J160" s="487" t="e">
        <f t="shared" si="27"/>
        <v>#REF!</v>
      </c>
      <c r="K160" s="485"/>
      <c r="L160" s="489" t="e">
        <f>IF(ISNA(VLOOKUP($A160,#REF!,14,FALSE))=TRUE,"Invalid ID#",VLOOKUP($A160,#REF!,14,FALSE))</f>
        <v>#REF!</v>
      </c>
      <c r="M160" s="516" t="e">
        <f>IF(ISNA(VLOOKUP($A160,#REF!,15,FALSE))=TRUE,"Invalid ID#",VLOOKUP($A160,#REF!,15,FALSE))</f>
        <v>#REF!</v>
      </c>
      <c r="N160" s="490" t="e">
        <f>IF(ISNA(VLOOKUP($A160,#REF!,16,FALSE))=TRUE,"Invalid ID#",VLOOKUP($A160,#REF!,16,FALSE))</f>
        <v>#REF!</v>
      </c>
      <c r="O160" s="491" t="e">
        <f t="shared" si="28"/>
        <v>#REF!</v>
      </c>
      <c r="P160" s="492" t="e">
        <f>IF(ISNA(VLOOKUP($A160,#REF!,17,FALSE))=TRUE,"Invalid ID#",VLOOKUP($A160,#REF!,17,FALSE))</f>
        <v>#REF!</v>
      </c>
      <c r="Q160" s="492" t="e">
        <f>IF(ISNA(VLOOKUP($A160,#REF!,18,FALSE))=TRUE,"Invalid ID#",VLOOKUP($A160,#REF!,18,FALSE))</f>
        <v>#REF!</v>
      </c>
      <c r="R160" s="492" t="e">
        <f>IF(ISNA(VLOOKUP($A160,#REF!,19,FALSE))=TRUE,"Invalid ID#",VLOOKUP($A160,#REF!,19,FALSE))</f>
        <v>#REF!</v>
      </c>
    </row>
    <row r="161" spans="1:18" s="100" customFormat="1" ht="12" customHeight="1" outlineLevel="1">
      <c r="A161" s="481" t="s">
        <v>20</v>
      </c>
      <c r="B161" s="482" t="e">
        <f>IF(ISNA(VLOOKUP($A161,#REF!,9,FALSE))=TRUE,"Invalid ID#",VLOOKUP($A161,#REF!,9,FALSE))</f>
        <v>#REF!</v>
      </c>
      <c r="C161" s="482" t="e">
        <f>IF(ISNA(VLOOKUP($A161,#REF!,10,FALSE))=TRUE,"Invalid ID#",VLOOKUP($A161,#REF!,10,FALSE))</f>
        <v>#REF!</v>
      </c>
      <c r="D161" s="483"/>
      <c r="E161" s="488" t="e">
        <f>IF(ISNA(VLOOKUP($A161,#REF!,7,FALSE))=TRUE,"Invalid ID#",VLOOKUP($A161,#REF!,7,FALSE))</f>
        <v>#REF!</v>
      </c>
      <c r="F161" s="488" t="e">
        <f>IF(ISNA(VLOOKUP($A161,#REF!,8,FALSE))=TRUE,"Invalid ID#",VLOOKUP($A161,#REF!,8,FALSE))</f>
        <v>#REF!</v>
      </c>
      <c r="G161" s="521" t="e">
        <f>IF(ISNA(VLOOKUP($A161,#REF!,12,FALSE))=TRUE,"Invalid ID#",VLOOKUP($A161,#REF!,12,FALSE))</f>
        <v>#REF!</v>
      </c>
      <c r="H161" s="485">
        <v>0</v>
      </c>
      <c r="I161" s="486" t="e">
        <f>IF(ISTEXT((VLOOKUP(A161,#REF!,13,FALSE))),(VLOOKUP(A161,#REF!,13,FALSE)),IF(ISNUMBER(VLOOKUP(A161,#REF!,13,FALSE))*ExchangeRate,VLOOKUP(A161,#REF!,13,FALSE))*ExchangeRate)</f>
        <v>#REF!</v>
      </c>
      <c r="J161" s="487" t="e">
        <f t="shared" si="27"/>
        <v>#REF!</v>
      </c>
      <c r="K161" s="485"/>
      <c r="L161" s="489" t="e">
        <f>IF(ISNA(VLOOKUP($A161,#REF!,14,FALSE))=TRUE,"Invalid ID#",VLOOKUP($A161,#REF!,14,FALSE))</f>
        <v>#REF!</v>
      </c>
      <c r="M161" s="516" t="e">
        <f>IF(ISNA(VLOOKUP($A161,#REF!,15,FALSE))=TRUE,"Invalid ID#",VLOOKUP($A161,#REF!,15,FALSE))</f>
        <v>#REF!</v>
      </c>
      <c r="N161" s="490" t="e">
        <f>IF(ISNA(VLOOKUP($A161,#REF!,16,FALSE))=TRUE,"Invalid ID#",VLOOKUP($A161,#REF!,16,FALSE))</f>
        <v>#REF!</v>
      </c>
      <c r="O161" s="491" t="e">
        <f t="shared" si="28"/>
        <v>#REF!</v>
      </c>
      <c r="P161" s="492" t="e">
        <f>IF(ISNA(VLOOKUP($A161,#REF!,17,FALSE))=TRUE,"Invalid ID#",VLOOKUP($A161,#REF!,17,FALSE))</f>
        <v>#REF!</v>
      </c>
      <c r="Q161" s="492" t="e">
        <f>IF(ISNA(VLOOKUP($A161,#REF!,18,FALSE))=TRUE,"Invalid ID#",VLOOKUP($A161,#REF!,18,FALSE))</f>
        <v>#REF!</v>
      </c>
      <c r="R161" s="492" t="e">
        <f>IF(ISNA(VLOOKUP($A161,#REF!,19,FALSE))=TRUE,"Invalid ID#",VLOOKUP($A161,#REF!,19,FALSE))</f>
        <v>#REF!</v>
      </c>
    </row>
    <row r="162" spans="1:18" s="100" customFormat="1" ht="12" customHeight="1" outlineLevel="1">
      <c r="A162" s="481" t="s">
        <v>20</v>
      </c>
      <c r="B162" s="482" t="e">
        <f>IF(ISNA(VLOOKUP($A162,#REF!,9,FALSE))=TRUE,"Invalid ID#",VLOOKUP($A162,#REF!,9,FALSE))</f>
        <v>#REF!</v>
      </c>
      <c r="C162" s="482" t="e">
        <f>IF(ISNA(VLOOKUP($A162,#REF!,10,FALSE))=TRUE,"Invalid ID#",VLOOKUP($A162,#REF!,10,FALSE))</f>
        <v>#REF!</v>
      </c>
      <c r="D162" s="483"/>
      <c r="E162" s="488" t="e">
        <f>IF(ISNA(VLOOKUP($A162,#REF!,7,FALSE))=TRUE,"Invalid ID#",VLOOKUP($A162,#REF!,7,FALSE))</f>
        <v>#REF!</v>
      </c>
      <c r="F162" s="488" t="e">
        <f>IF(ISNA(VLOOKUP($A162,#REF!,8,FALSE))=TRUE,"Invalid ID#",VLOOKUP($A162,#REF!,8,FALSE))</f>
        <v>#REF!</v>
      </c>
      <c r="G162" s="521" t="e">
        <f>IF(ISNA(VLOOKUP($A162,#REF!,12,FALSE))=TRUE,"Invalid ID#",VLOOKUP($A162,#REF!,12,FALSE))</f>
        <v>#REF!</v>
      </c>
      <c r="H162" s="485">
        <v>0</v>
      </c>
      <c r="I162" s="486" t="e">
        <f>IF(ISTEXT((VLOOKUP(A162,#REF!,13,FALSE))),(VLOOKUP(A162,#REF!,13,FALSE)),IF(ISNUMBER(VLOOKUP(A162,#REF!,13,FALSE))*ExchangeRate,VLOOKUP(A162,#REF!,13,FALSE))*ExchangeRate)</f>
        <v>#REF!</v>
      </c>
      <c r="J162" s="487" t="e">
        <f t="shared" si="27"/>
        <v>#REF!</v>
      </c>
      <c r="K162" s="485"/>
      <c r="L162" s="489" t="e">
        <f>IF(ISNA(VLOOKUP($A162,#REF!,14,FALSE))=TRUE,"Invalid ID#",VLOOKUP($A162,#REF!,14,FALSE))</f>
        <v>#REF!</v>
      </c>
      <c r="M162" s="516" t="e">
        <f>IF(ISNA(VLOOKUP($A162,#REF!,15,FALSE))=TRUE,"Invalid ID#",VLOOKUP($A162,#REF!,15,FALSE))</f>
        <v>#REF!</v>
      </c>
      <c r="N162" s="490" t="e">
        <f>IF(ISNA(VLOOKUP($A162,#REF!,16,FALSE))=TRUE,"Invalid ID#",VLOOKUP($A162,#REF!,16,FALSE))</f>
        <v>#REF!</v>
      </c>
      <c r="O162" s="491" t="e">
        <f t="shared" si="28"/>
        <v>#REF!</v>
      </c>
      <c r="P162" s="492" t="e">
        <f>IF(ISNA(VLOOKUP($A162,#REF!,17,FALSE))=TRUE,"Invalid ID#",VLOOKUP($A162,#REF!,17,FALSE))</f>
        <v>#REF!</v>
      </c>
      <c r="Q162" s="492" t="e">
        <f>IF(ISNA(VLOOKUP($A162,#REF!,18,FALSE))=TRUE,"Invalid ID#",VLOOKUP($A162,#REF!,18,FALSE))</f>
        <v>#REF!</v>
      </c>
      <c r="R162" s="492" t="e">
        <f>IF(ISNA(VLOOKUP($A162,#REF!,19,FALSE))=TRUE,"Invalid ID#",VLOOKUP($A162,#REF!,19,FALSE))</f>
        <v>#REF!</v>
      </c>
    </row>
    <row r="163" spans="1:18" s="100" customFormat="1" ht="12" customHeight="1" outlineLevel="1">
      <c r="A163" s="481" t="s">
        <v>20</v>
      </c>
      <c r="B163" s="482" t="e">
        <f>IF(ISNA(VLOOKUP($A163,#REF!,9,FALSE))=TRUE,"Invalid ID#",VLOOKUP($A163,#REF!,9,FALSE))</f>
        <v>#REF!</v>
      </c>
      <c r="C163" s="482" t="e">
        <f>IF(ISNA(VLOOKUP($A163,#REF!,10,FALSE))=TRUE,"Invalid ID#",VLOOKUP($A163,#REF!,10,FALSE))</f>
        <v>#REF!</v>
      </c>
      <c r="D163" s="483"/>
      <c r="E163" s="488" t="e">
        <f>IF(ISNA(VLOOKUP($A163,#REF!,7,FALSE))=TRUE,"Invalid ID#",VLOOKUP($A163,#REF!,7,FALSE))</f>
        <v>#REF!</v>
      </c>
      <c r="F163" s="488" t="e">
        <f>IF(ISNA(VLOOKUP($A163,#REF!,8,FALSE))=TRUE,"Invalid ID#",VLOOKUP($A163,#REF!,8,FALSE))</f>
        <v>#REF!</v>
      </c>
      <c r="G163" s="521" t="e">
        <f>IF(ISNA(VLOOKUP($A163,#REF!,12,FALSE))=TRUE,"Invalid ID#",VLOOKUP($A163,#REF!,12,FALSE))</f>
        <v>#REF!</v>
      </c>
      <c r="H163" s="485">
        <v>0</v>
      </c>
      <c r="I163" s="486" t="e">
        <f>IF(ISTEXT((VLOOKUP(A163,#REF!,13,FALSE))),(VLOOKUP(A163,#REF!,13,FALSE)),IF(ISNUMBER(VLOOKUP(A163,#REF!,13,FALSE))*ExchangeRate,VLOOKUP(A163,#REF!,13,FALSE))*ExchangeRate)</f>
        <v>#REF!</v>
      </c>
      <c r="J163" s="487" t="e">
        <f t="shared" si="27"/>
        <v>#REF!</v>
      </c>
      <c r="K163" s="485"/>
      <c r="L163" s="489" t="e">
        <f>IF(ISNA(VLOOKUP($A163,#REF!,14,FALSE))=TRUE,"Invalid ID#",VLOOKUP($A163,#REF!,14,FALSE))</f>
        <v>#REF!</v>
      </c>
      <c r="M163" s="516" t="e">
        <f>IF(ISNA(VLOOKUP($A163,#REF!,15,FALSE))=TRUE,"Invalid ID#",VLOOKUP($A163,#REF!,15,FALSE))</f>
        <v>#REF!</v>
      </c>
      <c r="N163" s="490" t="e">
        <f>IF(ISNA(VLOOKUP($A163,#REF!,16,FALSE))=TRUE,"Invalid ID#",VLOOKUP($A163,#REF!,16,FALSE))</f>
        <v>#REF!</v>
      </c>
      <c r="O163" s="491" t="e">
        <f t="shared" si="28"/>
        <v>#REF!</v>
      </c>
      <c r="P163" s="492" t="e">
        <f>IF(ISNA(VLOOKUP($A163,#REF!,17,FALSE))=TRUE,"Invalid ID#",VLOOKUP($A163,#REF!,17,FALSE))</f>
        <v>#REF!</v>
      </c>
      <c r="Q163" s="492" t="e">
        <f>IF(ISNA(VLOOKUP($A163,#REF!,18,FALSE))=TRUE,"Invalid ID#",VLOOKUP($A163,#REF!,18,FALSE))</f>
        <v>#REF!</v>
      </c>
      <c r="R163" s="492" t="e">
        <f>IF(ISNA(VLOOKUP($A163,#REF!,19,FALSE))=TRUE,"Invalid ID#",VLOOKUP($A163,#REF!,19,FALSE))</f>
        <v>#REF!</v>
      </c>
    </row>
    <row r="164" spans="1:18" s="100" customFormat="1" ht="12" customHeight="1" outlineLevel="1">
      <c r="A164" s="481" t="s">
        <v>20</v>
      </c>
      <c r="B164" s="482" t="e">
        <f>IF(ISNA(VLOOKUP($A164,#REF!,9,FALSE))=TRUE,"Invalid ID#",VLOOKUP($A164,#REF!,9,FALSE))</f>
        <v>#REF!</v>
      </c>
      <c r="C164" s="482" t="e">
        <f>IF(ISNA(VLOOKUP($A164,#REF!,10,FALSE))=TRUE,"Invalid ID#",VLOOKUP($A164,#REF!,10,FALSE))</f>
        <v>#REF!</v>
      </c>
      <c r="D164" s="483"/>
      <c r="E164" s="488" t="e">
        <f>IF(ISNA(VLOOKUP($A164,#REF!,7,FALSE))=TRUE,"Invalid ID#",VLOOKUP($A164,#REF!,7,FALSE))</f>
        <v>#REF!</v>
      </c>
      <c r="F164" s="488" t="e">
        <f>IF(ISNA(VLOOKUP($A164,#REF!,8,FALSE))=TRUE,"Invalid ID#",VLOOKUP($A164,#REF!,8,FALSE))</f>
        <v>#REF!</v>
      </c>
      <c r="G164" s="521" t="e">
        <f>IF(ISNA(VLOOKUP($A164,#REF!,12,FALSE))=TRUE,"Invalid ID#",VLOOKUP($A164,#REF!,12,FALSE))</f>
        <v>#REF!</v>
      </c>
      <c r="H164" s="485">
        <v>0</v>
      </c>
      <c r="I164" s="486" t="e">
        <f>IF(ISTEXT((VLOOKUP(A164,#REF!,13,FALSE))),(VLOOKUP(A164,#REF!,13,FALSE)),IF(ISNUMBER(VLOOKUP(A164,#REF!,13,FALSE))*ExchangeRate,VLOOKUP(A164,#REF!,13,FALSE))*ExchangeRate)</f>
        <v>#REF!</v>
      </c>
      <c r="J164" s="487" t="e">
        <f t="shared" si="27"/>
        <v>#REF!</v>
      </c>
      <c r="K164" s="485"/>
      <c r="L164" s="489" t="e">
        <f>IF(ISNA(VLOOKUP($A164,#REF!,14,FALSE))=TRUE,"Invalid ID#",VLOOKUP($A164,#REF!,14,FALSE))</f>
        <v>#REF!</v>
      </c>
      <c r="M164" s="516" t="e">
        <f>IF(ISNA(VLOOKUP($A164,#REF!,15,FALSE))=TRUE,"Invalid ID#",VLOOKUP($A164,#REF!,15,FALSE))</f>
        <v>#REF!</v>
      </c>
      <c r="N164" s="490" t="e">
        <f>IF(ISNA(VLOOKUP($A164,#REF!,16,FALSE))=TRUE,"Invalid ID#",VLOOKUP($A164,#REF!,16,FALSE))</f>
        <v>#REF!</v>
      </c>
      <c r="O164" s="491" t="e">
        <f t="shared" si="28"/>
        <v>#REF!</v>
      </c>
      <c r="P164" s="492" t="e">
        <f>IF(ISNA(VLOOKUP($A164,#REF!,17,FALSE))=TRUE,"Invalid ID#",VLOOKUP($A164,#REF!,17,FALSE))</f>
        <v>#REF!</v>
      </c>
      <c r="Q164" s="492" t="e">
        <f>IF(ISNA(VLOOKUP($A164,#REF!,18,FALSE))=TRUE,"Invalid ID#",VLOOKUP($A164,#REF!,18,FALSE))</f>
        <v>#REF!</v>
      </c>
      <c r="R164" s="492" t="e">
        <f>IF(ISNA(VLOOKUP($A164,#REF!,19,FALSE))=TRUE,"Invalid ID#",VLOOKUP($A164,#REF!,19,FALSE))</f>
        <v>#REF!</v>
      </c>
    </row>
    <row r="165" spans="1:18" s="100" customFormat="1" ht="12" customHeight="1" outlineLevel="1">
      <c r="A165" s="481" t="s">
        <v>20</v>
      </c>
      <c r="B165" s="482" t="e">
        <f>IF(ISNA(VLOOKUP($A165,#REF!,9,FALSE))=TRUE,"Invalid ID#",VLOOKUP($A165,#REF!,9,FALSE))</f>
        <v>#REF!</v>
      </c>
      <c r="C165" s="482" t="e">
        <f>IF(ISNA(VLOOKUP($A165,#REF!,10,FALSE))=TRUE,"Invalid ID#",VLOOKUP($A165,#REF!,10,FALSE))</f>
        <v>#REF!</v>
      </c>
      <c r="D165" s="483"/>
      <c r="E165" s="488" t="e">
        <f>IF(ISNA(VLOOKUP($A165,#REF!,7,FALSE))=TRUE,"Invalid ID#",VLOOKUP($A165,#REF!,7,FALSE))</f>
        <v>#REF!</v>
      </c>
      <c r="F165" s="488" t="e">
        <f>IF(ISNA(VLOOKUP($A165,#REF!,8,FALSE))=TRUE,"Invalid ID#",VLOOKUP($A165,#REF!,8,FALSE))</f>
        <v>#REF!</v>
      </c>
      <c r="G165" s="521" t="e">
        <f>IF(ISNA(VLOOKUP($A165,#REF!,12,FALSE))=TRUE,"Invalid ID#",VLOOKUP($A165,#REF!,12,FALSE))</f>
        <v>#REF!</v>
      </c>
      <c r="H165" s="485">
        <v>0</v>
      </c>
      <c r="I165" s="486" t="e">
        <f>IF(ISTEXT((VLOOKUP(A165,#REF!,13,FALSE))),(VLOOKUP(A165,#REF!,13,FALSE)),IF(ISNUMBER(VLOOKUP(A165,#REF!,13,FALSE))*ExchangeRate,VLOOKUP(A165,#REF!,13,FALSE))*ExchangeRate)</f>
        <v>#REF!</v>
      </c>
      <c r="J165" s="487" t="e">
        <f t="shared" si="27"/>
        <v>#REF!</v>
      </c>
      <c r="K165" s="485"/>
      <c r="L165" s="489" t="e">
        <f>IF(ISNA(VLOOKUP($A165,#REF!,14,FALSE))=TRUE,"Invalid ID#",VLOOKUP($A165,#REF!,14,FALSE))</f>
        <v>#REF!</v>
      </c>
      <c r="M165" s="516" t="e">
        <f>IF(ISNA(VLOOKUP($A165,#REF!,15,FALSE))=TRUE,"Invalid ID#",VLOOKUP($A165,#REF!,15,FALSE))</f>
        <v>#REF!</v>
      </c>
      <c r="N165" s="490" t="e">
        <f>IF(ISNA(VLOOKUP($A165,#REF!,16,FALSE))=TRUE,"Invalid ID#",VLOOKUP($A165,#REF!,16,FALSE))</f>
        <v>#REF!</v>
      </c>
      <c r="O165" s="491" t="e">
        <f t="shared" si="28"/>
        <v>#REF!</v>
      </c>
      <c r="P165" s="492" t="e">
        <f>IF(ISNA(VLOOKUP($A165,#REF!,17,FALSE))=TRUE,"Invalid ID#",VLOOKUP($A165,#REF!,17,FALSE))</f>
        <v>#REF!</v>
      </c>
      <c r="Q165" s="492" t="e">
        <f>IF(ISNA(VLOOKUP($A165,#REF!,18,FALSE))=TRUE,"Invalid ID#",VLOOKUP($A165,#REF!,18,FALSE))</f>
        <v>#REF!</v>
      </c>
      <c r="R165" s="492" t="e">
        <f>IF(ISNA(VLOOKUP($A165,#REF!,19,FALSE))=TRUE,"Invalid ID#",VLOOKUP($A165,#REF!,19,FALSE))</f>
        <v>#REF!</v>
      </c>
    </row>
    <row r="166" spans="1:18" s="100" customFormat="1" ht="12" customHeight="1" outlineLevel="1">
      <c r="A166" s="481" t="s">
        <v>20</v>
      </c>
      <c r="B166" s="482" t="e">
        <f>IF(ISNA(VLOOKUP($A166,#REF!,9,FALSE))=TRUE,"Invalid ID#",VLOOKUP($A166,#REF!,9,FALSE))</f>
        <v>#REF!</v>
      </c>
      <c r="C166" s="482" t="e">
        <f>IF(ISNA(VLOOKUP($A166,#REF!,10,FALSE))=TRUE,"Invalid ID#",VLOOKUP($A166,#REF!,10,FALSE))</f>
        <v>#REF!</v>
      </c>
      <c r="D166" s="483"/>
      <c r="E166" s="488" t="e">
        <f>IF(ISNA(VLOOKUP($A166,#REF!,7,FALSE))=TRUE,"Invalid ID#",VLOOKUP($A166,#REF!,7,FALSE))</f>
        <v>#REF!</v>
      </c>
      <c r="F166" s="488" t="e">
        <f>IF(ISNA(VLOOKUP($A166,#REF!,8,FALSE))=TRUE,"Invalid ID#",VLOOKUP($A166,#REF!,8,FALSE))</f>
        <v>#REF!</v>
      </c>
      <c r="G166" s="521" t="e">
        <f>IF(ISNA(VLOOKUP($A166,#REF!,12,FALSE))=TRUE,"Invalid ID#",VLOOKUP($A166,#REF!,12,FALSE))</f>
        <v>#REF!</v>
      </c>
      <c r="H166" s="485">
        <v>0</v>
      </c>
      <c r="I166" s="486" t="e">
        <f>IF(ISTEXT((VLOOKUP(A166,#REF!,13,FALSE))),(VLOOKUP(A166,#REF!,13,FALSE)),IF(ISNUMBER(VLOOKUP(A166,#REF!,13,FALSE))*ExchangeRate,VLOOKUP(A166,#REF!,13,FALSE))*ExchangeRate)</f>
        <v>#REF!</v>
      </c>
      <c r="J166" s="487" t="e">
        <f t="shared" si="27"/>
        <v>#REF!</v>
      </c>
      <c r="K166" s="485"/>
      <c r="L166" s="489" t="e">
        <f>IF(ISNA(VLOOKUP($A166,#REF!,14,FALSE))=TRUE,"Invalid ID#",VLOOKUP($A166,#REF!,14,FALSE))</f>
        <v>#REF!</v>
      </c>
      <c r="M166" s="516" t="e">
        <f>IF(ISNA(VLOOKUP($A166,#REF!,15,FALSE))=TRUE,"Invalid ID#",VLOOKUP($A166,#REF!,15,FALSE))</f>
        <v>#REF!</v>
      </c>
      <c r="N166" s="490" t="e">
        <f>IF(ISNA(VLOOKUP($A166,#REF!,16,FALSE))=TRUE,"Invalid ID#",VLOOKUP($A166,#REF!,16,FALSE))</f>
        <v>#REF!</v>
      </c>
      <c r="O166" s="491" t="e">
        <f t="shared" si="28"/>
        <v>#REF!</v>
      </c>
      <c r="P166" s="492" t="e">
        <f>IF(ISNA(VLOOKUP($A166,#REF!,17,FALSE))=TRUE,"Invalid ID#",VLOOKUP($A166,#REF!,17,FALSE))</f>
        <v>#REF!</v>
      </c>
      <c r="Q166" s="492" t="e">
        <f>IF(ISNA(VLOOKUP($A166,#REF!,18,FALSE))=TRUE,"Invalid ID#",VLOOKUP($A166,#REF!,18,FALSE))</f>
        <v>#REF!</v>
      </c>
      <c r="R166" s="492" t="e">
        <f>IF(ISNA(VLOOKUP($A166,#REF!,19,FALSE))=TRUE,"Invalid ID#",VLOOKUP($A166,#REF!,19,FALSE))</f>
        <v>#REF!</v>
      </c>
    </row>
    <row r="167" spans="1:18" s="100" customFormat="1" ht="12" customHeight="1" outlineLevel="1">
      <c r="A167" s="481" t="s">
        <v>20</v>
      </c>
      <c r="B167" s="482" t="e">
        <f>IF(ISNA(VLOOKUP($A167,#REF!,9,FALSE))=TRUE,"Invalid ID#",VLOOKUP($A167,#REF!,9,FALSE))</f>
        <v>#REF!</v>
      </c>
      <c r="C167" s="482" t="e">
        <f>IF(ISNA(VLOOKUP($A167,#REF!,10,FALSE))=TRUE,"Invalid ID#",VLOOKUP($A167,#REF!,10,FALSE))</f>
        <v>#REF!</v>
      </c>
      <c r="D167" s="483"/>
      <c r="E167" s="488" t="e">
        <f>IF(ISNA(VLOOKUP($A167,#REF!,7,FALSE))=TRUE,"Invalid ID#",VLOOKUP($A167,#REF!,7,FALSE))</f>
        <v>#REF!</v>
      </c>
      <c r="F167" s="488" t="e">
        <f>IF(ISNA(VLOOKUP($A167,#REF!,8,FALSE))=TRUE,"Invalid ID#",VLOOKUP($A167,#REF!,8,FALSE))</f>
        <v>#REF!</v>
      </c>
      <c r="G167" s="521" t="e">
        <f>IF(ISNA(VLOOKUP($A167,#REF!,12,FALSE))=TRUE,"Invalid ID#",VLOOKUP($A167,#REF!,12,FALSE))</f>
        <v>#REF!</v>
      </c>
      <c r="H167" s="485">
        <v>0</v>
      </c>
      <c r="I167" s="486" t="e">
        <f>IF(ISTEXT((VLOOKUP(A167,#REF!,13,FALSE))),(VLOOKUP(A167,#REF!,13,FALSE)),IF(ISNUMBER(VLOOKUP(A167,#REF!,13,FALSE))*ExchangeRate,VLOOKUP(A167,#REF!,13,FALSE))*ExchangeRate)</f>
        <v>#REF!</v>
      </c>
      <c r="J167" s="487" t="e">
        <f t="shared" si="27"/>
        <v>#REF!</v>
      </c>
      <c r="K167" s="485"/>
      <c r="L167" s="489" t="e">
        <f>IF(ISNA(VLOOKUP($A167,#REF!,14,FALSE))=TRUE,"Invalid ID#",VLOOKUP($A167,#REF!,14,FALSE))</f>
        <v>#REF!</v>
      </c>
      <c r="M167" s="516" t="e">
        <f>IF(ISNA(VLOOKUP($A167,#REF!,15,FALSE))=TRUE,"Invalid ID#",VLOOKUP($A167,#REF!,15,FALSE))</f>
        <v>#REF!</v>
      </c>
      <c r="N167" s="490" t="e">
        <f>IF(ISNA(VLOOKUP($A167,#REF!,16,FALSE))=TRUE,"Invalid ID#",VLOOKUP($A167,#REF!,16,FALSE))</f>
        <v>#REF!</v>
      </c>
      <c r="O167" s="491" t="e">
        <f t="shared" si="28"/>
        <v>#REF!</v>
      </c>
      <c r="P167" s="492" t="e">
        <f>IF(ISNA(VLOOKUP($A167,#REF!,17,FALSE))=TRUE,"Invalid ID#",VLOOKUP($A167,#REF!,17,FALSE))</f>
        <v>#REF!</v>
      </c>
      <c r="Q167" s="492" t="e">
        <f>IF(ISNA(VLOOKUP($A167,#REF!,18,FALSE))=TRUE,"Invalid ID#",VLOOKUP($A167,#REF!,18,FALSE))</f>
        <v>#REF!</v>
      </c>
      <c r="R167" s="492" t="e">
        <f>IF(ISNA(VLOOKUP($A167,#REF!,19,FALSE))=TRUE,"Invalid ID#",VLOOKUP($A167,#REF!,19,FALSE))</f>
        <v>#REF!</v>
      </c>
    </row>
    <row r="168" spans="1:18" s="100" customFormat="1" ht="12" customHeight="1" outlineLevel="1">
      <c r="A168" s="481" t="s">
        <v>20</v>
      </c>
      <c r="B168" s="482" t="e">
        <f>IF(ISNA(VLOOKUP($A168,#REF!,9,FALSE))=TRUE,"Invalid ID#",VLOOKUP($A168,#REF!,9,FALSE))</f>
        <v>#REF!</v>
      </c>
      <c r="C168" s="482" t="e">
        <f>IF(ISNA(VLOOKUP($A168,#REF!,10,FALSE))=TRUE,"Invalid ID#",VLOOKUP($A168,#REF!,10,FALSE))</f>
        <v>#REF!</v>
      </c>
      <c r="D168" s="483"/>
      <c r="E168" s="488" t="e">
        <f>IF(ISNA(VLOOKUP($A168,#REF!,7,FALSE))=TRUE,"Invalid ID#",VLOOKUP($A168,#REF!,7,FALSE))</f>
        <v>#REF!</v>
      </c>
      <c r="F168" s="488" t="e">
        <f>IF(ISNA(VLOOKUP($A168,#REF!,8,FALSE))=TRUE,"Invalid ID#",VLOOKUP($A168,#REF!,8,FALSE))</f>
        <v>#REF!</v>
      </c>
      <c r="G168" s="521" t="e">
        <f>IF(ISNA(VLOOKUP($A168,#REF!,12,FALSE))=TRUE,"Invalid ID#",VLOOKUP($A168,#REF!,12,FALSE))</f>
        <v>#REF!</v>
      </c>
      <c r="H168" s="485">
        <v>0</v>
      </c>
      <c r="I168" s="486" t="e">
        <f>IF(ISTEXT((VLOOKUP(A168,#REF!,13,FALSE))),(VLOOKUP(A168,#REF!,13,FALSE)),IF(ISNUMBER(VLOOKUP(A168,#REF!,13,FALSE))*ExchangeRate,VLOOKUP(A168,#REF!,13,FALSE))*ExchangeRate)</f>
        <v>#REF!</v>
      </c>
      <c r="J168" s="487" t="e">
        <f t="shared" si="27"/>
        <v>#REF!</v>
      </c>
      <c r="K168" s="485"/>
      <c r="L168" s="489" t="e">
        <f>IF(ISNA(VLOOKUP($A168,#REF!,14,FALSE))=TRUE,"Invalid ID#",VLOOKUP($A168,#REF!,14,FALSE))</f>
        <v>#REF!</v>
      </c>
      <c r="M168" s="516" t="e">
        <f>IF(ISNA(VLOOKUP($A168,#REF!,15,FALSE))=TRUE,"Invalid ID#",VLOOKUP($A168,#REF!,15,FALSE))</f>
        <v>#REF!</v>
      </c>
      <c r="N168" s="490" t="e">
        <f>IF(ISNA(VLOOKUP($A168,#REF!,16,FALSE))=TRUE,"Invalid ID#",VLOOKUP($A168,#REF!,16,FALSE))</f>
        <v>#REF!</v>
      </c>
      <c r="O168" s="491" t="e">
        <f t="shared" si="28"/>
        <v>#REF!</v>
      </c>
      <c r="P168" s="492" t="e">
        <f>IF(ISNA(VLOOKUP($A168,#REF!,17,FALSE))=TRUE,"Invalid ID#",VLOOKUP($A168,#REF!,17,FALSE))</f>
        <v>#REF!</v>
      </c>
      <c r="Q168" s="492" t="e">
        <f>IF(ISNA(VLOOKUP($A168,#REF!,18,FALSE))=TRUE,"Invalid ID#",VLOOKUP($A168,#REF!,18,FALSE))</f>
        <v>#REF!</v>
      </c>
      <c r="R168" s="492" t="e">
        <f>IF(ISNA(VLOOKUP($A168,#REF!,19,FALSE))=TRUE,"Invalid ID#",VLOOKUP($A168,#REF!,19,FALSE))</f>
        <v>#REF!</v>
      </c>
    </row>
    <row r="169" spans="1:18" s="100" customFormat="1" ht="12" customHeight="1" outlineLevel="1" thickBot="1">
      <c r="A169" s="481" t="s">
        <v>20</v>
      </c>
      <c r="B169" s="482" t="e">
        <f>IF(ISNA(VLOOKUP($A169,#REF!,9,FALSE))=TRUE,"Invalid ID#",VLOOKUP($A169,#REF!,9,FALSE))</f>
        <v>#REF!</v>
      </c>
      <c r="C169" s="482" t="e">
        <f>IF(ISNA(VLOOKUP($A169,#REF!,10,FALSE))=TRUE,"Invalid ID#",VLOOKUP($A169,#REF!,10,FALSE))</f>
        <v>#REF!</v>
      </c>
      <c r="D169" s="483"/>
      <c r="E169" s="488" t="e">
        <f>IF(ISNA(VLOOKUP($A169,#REF!,7,FALSE))=TRUE,"Invalid ID#",VLOOKUP($A169,#REF!,7,FALSE))</f>
        <v>#REF!</v>
      </c>
      <c r="F169" s="488" t="e">
        <f>IF(ISNA(VLOOKUP($A169,#REF!,8,FALSE))=TRUE,"Invalid ID#",VLOOKUP($A169,#REF!,8,FALSE))</f>
        <v>#REF!</v>
      </c>
      <c r="G169" s="521" t="e">
        <f>IF(ISNA(VLOOKUP($A169,#REF!,12,FALSE))=TRUE,"Invalid ID#",VLOOKUP($A169,#REF!,12,FALSE))</f>
        <v>#REF!</v>
      </c>
      <c r="H169" s="485">
        <v>0</v>
      </c>
      <c r="I169" s="486" t="e">
        <f>IF(ISTEXT((VLOOKUP(A169,#REF!,13,FALSE))),(VLOOKUP(A169,#REF!,13,FALSE)),IF(ISNUMBER(VLOOKUP(A169,#REF!,13,FALSE))*ExchangeRate,VLOOKUP(A169,#REF!,13,FALSE))*ExchangeRate)</f>
        <v>#REF!</v>
      </c>
      <c r="J169" s="487" t="e">
        <f t="shared" si="27"/>
        <v>#REF!</v>
      </c>
      <c r="K169" s="485"/>
      <c r="L169" s="489" t="e">
        <f>IF(ISNA(VLOOKUP($A169,#REF!,14,FALSE))=TRUE,"Invalid ID#",VLOOKUP($A169,#REF!,14,FALSE))</f>
        <v>#REF!</v>
      </c>
      <c r="M169" s="516" t="e">
        <f>IF(ISNA(VLOOKUP($A169,#REF!,15,FALSE))=TRUE,"Invalid ID#",VLOOKUP($A169,#REF!,15,FALSE))</f>
        <v>#REF!</v>
      </c>
      <c r="N169" s="490" t="e">
        <f>IF(ISNA(VLOOKUP($A169,#REF!,16,FALSE))=TRUE,"Invalid ID#",VLOOKUP($A169,#REF!,16,FALSE))</f>
        <v>#REF!</v>
      </c>
      <c r="O169" s="491" t="e">
        <f t="shared" si="28"/>
        <v>#REF!</v>
      </c>
      <c r="P169" s="492" t="e">
        <f>IF(ISNA(VLOOKUP($A169,#REF!,17,FALSE))=TRUE,"Invalid ID#",VLOOKUP($A169,#REF!,17,FALSE))</f>
        <v>#REF!</v>
      </c>
      <c r="Q169" s="492" t="e">
        <f>IF(ISNA(VLOOKUP($A169,#REF!,18,FALSE))=TRUE,"Invalid ID#",VLOOKUP($A169,#REF!,18,FALSE))</f>
        <v>#REF!</v>
      </c>
      <c r="R169" s="492" t="e">
        <f>IF(ISNA(VLOOKUP($A169,#REF!,19,FALSE))=TRUE,"Invalid ID#",VLOOKUP($A169,#REF!,19,FALSE))</f>
        <v>#REF!</v>
      </c>
    </row>
    <row r="170" spans="1:18" s="100" customFormat="1" ht="13.15" customHeight="1" outlineLevel="1" thickTop="1">
      <c r="A170" s="98"/>
      <c r="B170" s="97"/>
      <c r="C170" s="98"/>
      <c r="D170" s="442"/>
      <c r="E170" s="325"/>
      <c r="F170" s="325"/>
      <c r="G170" s="104"/>
      <c r="H170" s="359"/>
      <c r="I170" s="25"/>
      <c r="J170" s="495"/>
      <c r="K170" s="496" t="e">
        <f>SUM(J158:J170)</f>
        <v>#REF!</v>
      </c>
      <c r="L170" s="451"/>
      <c r="M170" s="451"/>
      <c r="N170" s="531"/>
      <c r="O170" s="532"/>
      <c r="P170" s="29"/>
      <c r="Q170" s="29"/>
      <c r="R170" s="29"/>
    </row>
    <row r="171" spans="1:18" s="100" customFormat="1" ht="13.15" customHeight="1" outlineLevel="1">
      <c r="A171" s="98"/>
      <c r="B171" s="97"/>
      <c r="C171" s="98"/>
      <c r="D171" s="442"/>
      <c r="E171" s="325"/>
      <c r="F171" s="325"/>
      <c r="G171" s="104"/>
      <c r="H171" s="546" t="s">
        <v>145</v>
      </c>
      <c r="I171" s="25"/>
      <c r="J171" s="26"/>
      <c r="K171" s="349"/>
      <c r="L171" s="451"/>
      <c r="M171" s="451"/>
      <c r="N171" s="531"/>
      <c r="O171" s="532"/>
      <c r="P171" s="29"/>
      <c r="Q171" s="29"/>
      <c r="R171" s="29"/>
    </row>
    <row r="172" spans="1:18" s="114" customFormat="1" ht="13.15" customHeight="1" collapsed="1">
      <c r="A172" s="544" t="s">
        <v>54</v>
      </c>
      <c r="B172" s="107"/>
      <c r="C172" s="108"/>
      <c r="D172" s="115" t="s">
        <v>78</v>
      </c>
      <c r="E172" s="109"/>
      <c r="F172" s="109"/>
      <c r="G172" s="523"/>
      <c r="H172" s="545" t="e">
        <f>K174</f>
        <v>#REF!</v>
      </c>
      <c r="I172" s="112"/>
      <c r="J172" s="116"/>
      <c r="K172" s="251"/>
      <c r="L172" s="453"/>
      <c r="M172" s="453"/>
      <c r="N172" s="248"/>
      <c r="O172" s="113"/>
      <c r="P172" s="249"/>
      <c r="Q172" s="249"/>
      <c r="R172" s="249"/>
    </row>
    <row r="173" spans="1:18" ht="13.15" customHeight="1" thickBot="1">
      <c r="D173" s="117"/>
      <c r="E173" s="117"/>
      <c r="F173" s="117"/>
      <c r="H173" s="118"/>
      <c r="I173" s="119"/>
      <c r="J173" s="120"/>
      <c r="K173" s="120"/>
      <c r="L173" s="454"/>
      <c r="M173" s="454"/>
      <c r="N173" s="121"/>
      <c r="O173" s="532"/>
      <c r="P173" s="122"/>
      <c r="Q173" s="122"/>
      <c r="R173" s="122"/>
    </row>
    <row r="174" spans="1:18" s="100" customFormat="1" ht="13.15" customHeight="1" thickTop="1">
      <c r="A174" s="98"/>
      <c r="B174" s="97"/>
      <c r="C174" s="98"/>
      <c r="D174" s="123"/>
      <c r="E174" s="124"/>
      <c r="F174" s="124"/>
      <c r="G174" s="524" t="s">
        <v>27</v>
      </c>
      <c r="H174" s="503"/>
      <c r="I174" s="500"/>
      <c r="J174" s="495" t="e">
        <f>SUM(J130:J172)</f>
        <v>#REF!</v>
      </c>
      <c r="K174" s="496" t="e">
        <f>SUM(K130:K172)</f>
        <v>#REF!</v>
      </c>
      <c r="L174" s="455"/>
      <c r="M174" s="455"/>
      <c r="N174" s="121"/>
      <c r="O174" s="532"/>
      <c r="P174" s="122"/>
      <c r="Q174" s="122"/>
      <c r="R174" s="122"/>
    </row>
    <row r="175" spans="1:18" s="100" customFormat="1" ht="13.15" customHeight="1">
      <c r="A175" s="98"/>
      <c r="B175" s="97"/>
      <c r="C175" s="98"/>
      <c r="D175" s="123"/>
      <c r="E175" s="125"/>
      <c r="F175" s="125"/>
      <c r="G175" s="525"/>
      <c r="H175" s="503"/>
      <c r="I175" s="500"/>
      <c r="J175" s="487"/>
      <c r="K175" s="485"/>
      <c r="L175" s="456"/>
      <c r="M175" s="456"/>
      <c r="N175" s="121"/>
      <c r="O175" s="532"/>
      <c r="P175" s="122"/>
      <c r="Q175" s="122"/>
      <c r="R175" s="122"/>
    </row>
    <row r="176" spans="1:18" s="104" customFormat="1" ht="13.15" customHeight="1">
      <c r="A176" s="102"/>
      <c r="B176" s="101"/>
      <c r="C176" s="102"/>
      <c r="D176" s="24"/>
      <c r="E176" s="124"/>
      <c r="F176" s="124"/>
      <c r="G176" s="524" t="s">
        <v>34</v>
      </c>
      <c r="H176" s="503"/>
      <c r="I176" s="501"/>
      <c r="J176" s="497" t="e">
        <f>INSTALLATION_PERCENTAGE*K174*$N176</f>
        <v>#REF!</v>
      </c>
      <c r="K176" s="485" t="s">
        <v>2</v>
      </c>
      <c r="M176" s="470" t="str">
        <f t="shared" ref="M176" si="29">"◄ Enter Multiplier for "&amp;$G176</f>
        <v xml:space="preserve">◄ Enter Multiplier for Installation Labor </v>
      </c>
      <c r="N176" s="514">
        <v>1</v>
      </c>
      <c r="O176" s="105"/>
      <c r="P176" s="247"/>
      <c r="Q176" s="247"/>
      <c r="R176" s="247"/>
    </row>
    <row r="177" spans="1:18" s="104" customFormat="1" ht="13.15" customHeight="1">
      <c r="A177" s="102"/>
      <c r="B177" s="101"/>
      <c r="C177" s="102"/>
      <c r="D177" s="24"/>
      <c r="E177" s="124"/>
      <c r="F177" s="124"/>
      <c r="G177" s="524" t="s">
        <v>47</v>
      </c>
      <c r="H177" s="503"/>
      <c r="I177" s="501"/>
      <c r="J177" s="497" t="s">
        <v>2</v>
      </c>
      <c r="K177" s="485" t="e">
        <f>SUM(J176:J176)</f>
        <v>#REF!</v>
      </c>
      <c r="L177" s="455"/>
      <c r="M177" s="455"/>
      <c r="N177" s="246"/>
      <c r="O177" s="105"/>
      <c r="P177" s="247"/>
      <c r="Q177" s="247"/>
      <c r="R177" s="247"/>
    </row>
    <row r="178" spans="1:18" s="104" customFormat="1" ht="13.15" customHeight="1">
      <c r="A178" s="102"/>
      <c r="B178" s="101"/>
      <c r="C178" s="102"/>
      <c r="D178" s="24"/>
      <c r="E178" s="124"/>
      <c r="F178" s="124"/>
      <c r="G178" s="524"/>
      <c r="H178" s="503"/>
      <c r="I178" s="501"/>
      <c r="J178" s="497"/>
      <c r="K178" s="485"/>
      <c r="L178" s="455"/>
      <c r="M178" s="455"/>
      <c r="N178" s="246"/>
      <c r="O178" s="105"/>
      <c r="P178" s="247"/>
      <c r="Q178" s="247"/>
      <c r="R178" s="247"/>
    </row>
    <row r="179" spans="1:18" s="104" customFormat="1" ht="13.15" customHeight="1">
      <c r="A179" s="102"/>
      <c r="B179" s="101"/>
      <c r="C179" s="102"/>
      <c r="D179" s="24"/>
      <c r="E179" s="124"/>
      <c r="F179" s="124"/>
      <c r="G179" s="526" t="s">
        <v>57</v>
      </c>
      <c r="H179" s="503"/>
      <c r="I179" s="501"/>
      <c r="J179" s="497"/>
      <c r="K179" s="485" t="e">
        <f>SUM(K174:K178)</f>
        <v>#REF!</v>
      </c>
      <c r="L179" s="457"/>
      <c r="M179" s="457"/>
      <c r="N179" s="246"/>
      <c r="O179" s="105"/>
      <c r="P179" s="247"/>
      <c r="Q179" s="247"/>
      <c r="R179" s="247"/>
    </row>
    <row r="180" spans="1:18" s="104" customFormat="1" ht="13.15" customHeight="1" thickBot="1">
      <c r="A180" s="102"/>
      <c r="B180" s="101"/>
      <c r="C180" s="102"/>
      <c r="D180" s="24"/>
      <c r="E180" s="124"/>
      <c r="F180" s="124"/>
      <c r="G180" s="526"/>
      <c r="H180" s="503"/>
      <c r="I180" s="501"/>
      <c r="J180" s="498"/>
      <c r="K180" s="494"/>
      <c r="L180" s="458"/>
      <c r="M180" s="458"/>
      <c r="N180" s="246"/>
      <c r="O180" s="105"/>
      <c r="P180" s="247"/>
      <c r="Q180" s="247"/>
      <c r="R180" s="247"/>
    </row>
    <row r="181" spans="1:18" s="104" customFormat="1" ht="13.15" customHeight="1" thickTop="1">
      <c r="A181" s="102"/>
      <c r="B181" s="101"/>
      <c r="C181" s="102"/>
      <c r="D181" s="24"/>
      <c r="E181" s="128"/>
      <c r="F181" s="128"/>
      <c r="G181" s="524" t="e">
        <f>CONCATENATE("Freight &amp; General Administration at"," ",Freight*100,"%")</f>
        <v>#REF!</v>
      </c>
      <c r="H181" s="503"/>
      <c r="I181" s="500"/>
      <c r="J181" s="499" t="e">
        <f>Freight*$K174</f>
        <v>#REF!</v>
      </c>
      <c r="K181" s="496"/>
      <c r="L181" s="455"/>
      <c r="M181" s="455"/>
      <c r="N181" s="246"/>
      <c r="O181" s="105"/>
      <c r="P181" s="247"/>
      <c r="Q181" s="247"/>
      <c r="R181" s="247"/>
    </row>
    <row r="182" spans="1:18" s="104" customFormat="1" ht="13.15" customHeight="1" thickBot="1">
      <c r="A182" s="102"/>
      <c r="B182" s="101"/>
      <c r="C182" s="102"/>
      <c r="D182" s="24"/>
      <c r="E182" s="128"/>
      <c r="F182" s="128"/>
      <c r="G182" s="524" t="e">
        <f>CONCATENATE("State &amp; Local Taxes at"," ",Taxes*100,"%")</f>
        <v>#REF!</v>
      </c>
      <c r="H182" s="503"/>
      <c r="I182" s="500"/>
      <c r="J182" s="498" t="e">
        <f>Taxes*($K174+$K177+$J181)</f>
        <v>#REF!</v>
      </c>
      <c r="K182" s="494"/>
      <c r="L182" s="455"/>
      <c r="M182" s="455"/>
      <c r="N182" s="246"/>
      <c r="O182" s="105"/>
      <c r="P182" s="247"/>
      <c r="Q182" s="247"/>
      <c r="R182" s="247"/>
    </row>
    <row r="183" spans="1:18" s="104" customFormat="1" ht="13.15" customHeight="1" thickTop="1">
      <c r="A183" s="102"/>
      <c r="B183" s="101"/>
      <c r="C183" s="102"/>
      <c r="D183" s="24"/>
      <c r="E183" s="128"/>
      <c r="F183" s="128"/>
      <c r="G183" s="524" t="e">
        <f>CONCATENATE("Contingency at"," ",Contingency*100,"%")</f>
        <v>#REF!</v>
      </c>
      <c r="H183" s="503"/>
      <c r="I183" s="500" t="s">
        <v>2</v>
      </c>
      <c r="J183" s="499" t="e">
        <f>SUM(J174:J182)*Contingency</f>
        <v>#REF!</v>
      </c>
      <c r="K183" s="496"/>
      <c r="L183" s="455"/>
      <c r="M183" s="455"/>
      <c r="N183" s="246"/>
      <c r="O183" s="105"/>
      <c r="P183" s="247"/>
      <c r="Q183" s="247"/>
      <c r="R183" s="247"/>
    </row>
    <row r="184" spans="1:18" s="104" customFormat="1" ht="13.15" customHeight="1">
      <c r="A184" s="102"/>
      <c r="B184" s="101"/>
      <c r="C184" s="102"/>
      <c r="D184" s="24"/>
      <c r="E184" s="124"/>
      <c r="F184" s="124"/>
      <c r="G184" s="524" t="s">
        <v>48</v>
      </c>
      <c r="H184" s="503"/>
      <c r="I184" s="500"/>
      <c r="J184" s="497"/>
      <c r="K184" s="485" t="e">
        <f>SUM(J181:J184)</f>
        <v>#REF!</v>
      </c>
      <c r="L184" s="455"/>
      <c r="M184" s="455"/>
      <c r="N184" s="246"/>
      <c r="O184" s="105"/>
      <c r="P184" s="247"/>
      <c r="Q184" s="247"/>
      <c r="R184" s="247"/>
    </row>
    <row r="185" spans="1:18" s="104" customFormat="1" ht="13.15" customHeight="1">
      <c r="A185" s="102"/>
      <c r="B185" s="101"/>
      <c r="C185" s="102"/>
      <c r="D185" s="24"/>
      <c r="E185" s="127"/>
      <c r="F185" s="127"/>
      <c r="G185" s="528" t="s">
        <v>2</v>
      </c>
      <c r="H185" s="252"/>
      <c r="I185" s="129"/>
      <c r="J185" s="26"/>
      <c r="K185" s="252"/>
      <c r="L185" s="458"/>
      <c r="M185" s="458"/>
      <c r="N185" s="246"/>
      <c r="O185" s="105"/>
      <c r="P185" s="247"/>
      <c r="Q185" s="247"/>
      <c r="R185" s="247"/>
    </row>
    <row r="186" spans="1:18" s="104" customFormat="1" ht="13.15" customHeight="1" thickBot="1">
      <c r="A186" s="102"/>
      <c r="B186" s="101"/>
      <c r="C186" s="102"/>
      <c r="D186" s="130"/>
      <c r="E186" s="131"/>
      <c r="F186" s="131"/>
      <c r="G186" s="529" t="s">
        <v>29</v>
      </c>
      <c r="H186" s="132"/>
      <c r="I186" s="133" t="s">
        <v>2</v>
      </c>
      <c r="J186" s="30" t="e">
        <f>SUM(J174:J185)</f>
        <v>#REF!</v>
      </c>
      <c r="K186" s="31" t="e">
        <f>SUM(K179:K185)</f>
        <v>#REF!</v>
      </c>
      <c r="L186" s="460"/>
      <c r="M186" s="460"/>
      <c r="N186" s="33"/>
      <c r="O186" s="32" t="e">
        <f>SUM(O130:O183)</f>
        <v>#REF!</v>
      </c>
      <c r="P186" s="134"/>
      <c r="Q186" s="135"/>
      <c r="R186" s="134"/>
    </row>
    <row r="187" spans="1:18" ht="13.15" customHeight="1" thickTop="1">
      <c r="H187" s="349"/>
    </row>
    <row r="188" spans="1:18" ht="13.15" customHeight="1">
      <c r="D188" s="117"/>
      <c r="E188" s="117"/>
      <c r="F188" s="117"/>
      <c r="H188" s="136"/>
      <c r="I188" s="120"/>
      <c r="J188" s="120"/>
      <c r="K188" s="120"/>
      <c r="L188" s="454"/>
      <c r="M188" s="454"/>
    </row>
    <row r="189" spans="1:18" s="149" customFormat="1" ht="13.15" customHeight="1">
      <c r="A189" s="553" t="s">
        <v>154</v>
      </c>
      <c r="B189" s="142"/>
      <c r="C189" s="143"/>
      <c r="D189" s="144"/>
      <c r="E189" s="144"/>
      <c r="F189" s="144"/>
      <c r="H189" s="554" t="s">
        <v>145</v>
      </c>
      <c r="I189" s="145"/>
      <c r="J189" s="145"/>
      <c r="K189" s="145"/>
      <c r="L189" s="462"/>
      <c r="M189" s="462"/>
      <c r="N189" s="147"/>
      <c r="O189" s="146"/>
      <c r="P189" s="148"/>
      <c r="Q189" s="148"/>
      <c r="R189" s="148"/>
    </row>
    <row r="190" spans="1:18" s="114" customFormat="1" ht="13.15" customHeight="1" outlineLevel="1">
      <c r="A190" s="544" t="s">
        <v>146</v>
      </c>
      <c r="B190" s="107"/>
      <c r="C190" s="108"/>
      <c r="D190" s="115" t="s">
        <v>71</v>
      </c>
      <c r="E190" s="109"/>
      <c r="F190" s="109"/>
      <c r="G190" s="523"/>
      <c r="H190" s="545">
        <f>COUNTIF(H191:H201,"&lt;&gt;0")</f>
        <v>0</v>
      </c>
      <c r="I190" s="112"/>
      <c r="J190" s="112"/>
      <c r="K190" s="112"/>
      <c r="L190" s="453"/>
      <c r="M190" s="453"/>
      <c r="N190" s="248"/>
      <c r="O190" s="113"/>
      <c r="P190" s="249"/>
      <c r="Q190" s="249"/>
      <c r="R190" s="249"/>
    </row>
    <row r="191" spans="1:18" s="100" customFormat="1" ht="12" customHeight="1" outlineLevel="1">
      <c r="A191" s="481" t="s">
        <v>20</v>
      </c>
      <c r="B191" s="482" t="e">
        <f>IF(ISNA(VLOOKUP($A191,#REF!,9,FALSE))=TRUE,"Invalid ID#",VLOOKUP($A191,#REF!,9,FALSE))</f>
        <v>#REF!</v>
      </c>
      <c r="C191" s="482" t="e">
        <f>IF(ISNA(VLOOKUP($A191,#REF!,10,FALSE))=TRUE,"Invalid ID#",VLOOKUP($A191,#REF!,10,FALSE))</f>
        <v>#REF!</v>
      </c>
      <c r="D191" s="483"/>
      <c r="E191" s="488" t="e">
        <f>IF(ISNA(VLOOKUP($A191,#REF!,7,FALSE))=TRUE,"Invalid ID#",VLOOKUP($A191,#REF!,7,FALSE))</f>
        <v>#REF!</v>
      </c>
      <c r="F191" s="488" t="e">
        <f>IF(ISNA(VLOOKUP($A191,#REF!,8,FALSE))=TRUE,"Invalid ID#",VLOOKUP($A191,#REF!,8,FALSE))</f>
        <v>#REF!</v>
      </c>
      <c r="G191" s="521" t="e">
        <f>IF(ISNA(VLOOKUP($A191,#REF!,12,FALSE))=TRUE,"Invalid ID#",VLOOKUP($A191,#REF!,12,FALSE))</f>
        <v>#REF!</v>
      </c>
      <c r="H191" s="485">
        <v>0</v>
      </c>
      <c r="I191" s="486" t="e">
        <f>IF(ISTEXT((VLOOKUP(A191,#REF!,13,FALSE))),(VLOOKUP(A191,#REF!,13,FALSE)),IF(ISNUMBER(VLOOKUP(A191,#REF!,13,FALSE))*ExchangeRate,VLOOKUP(A191,#REF!,13,FALSE))*ExchangeRate)</f>
        <v>#REF!</v>
      </c>
      <c r="J191" s="487" t="e">
        <f t="shared" ref="J191:J201" si="30">IF(ISTEXT(I191),I191,H191*I191)</f>
        <v>#REF!</v>
      </c>
      <c r="K191" s="485"/>
      <c r="L191" s="489" t="e">
        <f>IF(ISNA(VLOOKUP($A191,#REF!,14,FALSE))=TRUE,"Invalid ID#",VLOOKUP($A191,#REF!,14,FALSE))</f>
        <v>#REF!</v>
      </c>
      <c r="M191" s="516" t="e">
        <f>IF(ISNA(VLOOKUP($A191,#REF!,15,FALSE))=TRUE,"Invalid ID#",VLOOKUP($A191,#REF!,15,FALSE))</f>
        <v>#REF!</v>
      </c>
      <c r="N191" s="490" t="e">
        <f>IF(ISNA(VLOOKUP($A191,#REF!,16,FALSE))=TRUE,"Invalid ID#",VLOOKUP($A191,#REF!,16,FALSE))</f>
        <v>#REF!</v>
      </c>
      <c r="O191" s="491" t="e">
        <f t="shared" ref="O191:O201" si="31">ROUNDUP((H191*N191),0)</f>
        <v>#REF!</v>
      </c>
      <c r="P191" s="492" t="e">
        <f>IF(ISNA(VLOOKUP($A191,#REF!,17,FALSE))=TRUE,"Invalid ID#",VLOOKUP($A191,#REF!,17,FALSE))</f>
        <v>#REF!</v>
      </c>
      <c r="Q191" s="492" t="e">
        <f>IF(ISNA(VLOOKUP($A191,#REF!,18,FALSE))=TRUE,"Invalid ID#",VLOOKUP($A191,#REF!,18,FALSE))</f>
        <v>#REF!</v>
      </c>
      <c r="R191" s="492" t="e">
        <f>IF(ISNA(VLOOKUP($A191,#REF!,26,FALSE))=TRUE,"Invalid ID#",VLOOKUP($A191,#REF!,26,FALSE))</f>
        <v>#REF!</v>
      </c>
    </row>
    <row r="192" spans="1:18" s="100" customFormat="1" ht="12" customHeight="1" outlineLevel="1">
      <c r="A192" s="481" t="s">
        <v>20</v>
      </c>
      <c r="B192" s="482" t="e">
        <f>IF(ISNA(VLOOKUP($A192,#REF!,9,FALSE))=TRUE,"Invalid ID#",VLOOKUP($A192,#REF!,9,FALSE))</f>
        <v>#REF!</v>
      </c>
      <c r="C192" s="482" t="e">
        <f>IF(ISNA(VLOOKUP($A192,#REF!,10,FALSE))=TRUE,"Invalid ID#",VLOOKUP($A192,#REF!,10,FALSE))</f>
        <v>#REF!</v>
      </c>
      <c r="D192" s="483"/>
      <c r="E192" s="488" t="e">
        <f>IF(ISNA(VLOOKUP($A192,#REF!,7,FALSE))=TRUE,"Invalid ID#",VLOOKUP($A192,#REF!,7,FALSE))</f>
        <v>#REF!</v>
      </c>
      <c r="F192" s="488" t="e">
        <f>IF(ISNA(VLOOKUP($A192,#REF!,8,FALSE))=TRUE,"Invalid ID#",VLOOKUP($A192,#REF!,8,FALSE))</f>
        <v>#REF!</v>
      </c>
      <c r="G192" s="521" t="e">
        <f>IF(ISNA(VLOOKUP($A192,#REF!,12,FALSE))=TRUE,"Invalid ID#",VLOOKUP($A192,#REF!,12,FALSE))</f>
        <v>#REF!</v>
      </c>
      <c r="H192" s="485">
        <v>0</v>
      </c>
      <c r="I192" s="486" t="e">
        <f>IF(ISTEXT((VLOOKUP(A192,#REF!,13,FALSE))),(VLOOKUP(A192,#REF!,13,FALSE)),IF(ISNUMBER(VLOOKUP(A192,#REF!,13,FALSE))*ExchangeRate,VLOOKUP(A192,#REF!,13,FALSE))*ExchangeRate)</f>
        <v>#REF!</v>
      </c>
      <c r="J192" s="487" t="e">
        <f t="shared" si="30"/>
        <v>#REF!</v>
      </c>
      <c r="K192" s="485"/>
      <c r="L192" s="489" t="e">
        <f>IF(ISNA(VLOOKUP($A192,#REF!,14,FALSE))=TRUE,"Invalid ID#",VLOOKUP($A192,#REF!,14,FALSE))</f>
        <v>#REF!</v>
      </c>
      <c r="M192" s="516" t="e">
        <f>IF(ISNA(VLOOKUP($A192,#REF!,15,FALSE))=TRUE,"Invalid ID#",VLOOKUP($A192,#REF!,15,FALSE))</f>
        <v>#REF!</v>
      </c>
      <c r="N192" s="490" t="e">
        <f>IF(ISNA(VLOOKUP($A192,#REF!,16,FALSE))=TRUE,"Invalid ID#",VLOOKUP($A192,#REF!,16,FALSE))</f>
        <v>#REF!</v>
      </c>
      <c r="O192" s="491" t="e">
        <f t="shared" si="31"/>
        <v>#REF!</v>
      </c>
      <c r="P192" s="492" t="e">
        <f>IF(ISNA(VLOOKUP($A192,#REF!,17,FALSE))=TRUE,"Invalid ID#",VLOOKUP($A192,#REF!,17,FALSE))</f>
        <v>#REF!</v>
      </c>
      <c r="Q192" s="492" t="e">
        <f>IF(ISNA(VLOOKUP($A192,#REF!,18,FALSE))=TRUE,"Invalid ID#",VLOOKUP($A192,#REF!,18,FALSE))</f>
        <v>#REF!</v>
      </c>
      <c r="R192" s="492" t="e">
        <f>IF(ISNA(VLOOKUP($A192,#REF!,26,FALSE))=TRUE,"Invalid ID#",VLOOKUP($A192,#REF!,26,FALSE))</f>
        <v>#REF!</v>
      </c>
    </row>
    <row r="193" spans="1:18" s="100" customFormat="1" ht="13.15" customHeight="1" outlineLevel="1">
      <c r="A193" s="481" t="s">
        <v>20</v>
      </c>
      <c r="B193" s="482" t="e">
        <f>IF(ISNA(VLOOKUP($A193,#REF!,9,FALSE))=TRUE,"Invalid ID#",VLOOKUP($A193,#REF!,9,FALSE))</f>
        <v>#REF!</v>
      </c>
      <c r="C193" s="482" t="e">
        <f>IF(ISNA(VLOOKUP($A193,#REF!,10,FALSE))=TRUE,"Invalid ID#",VLOOKUP($A193,#REF!,10,FALSE))</f>
        <v>#REF!</v>
      </c>
      <c r="D193" s="483"/>
      <c r="E193" s="488" t="e">
        <f>IF(ISNA(VLOOKUP($A193,#REF!,7,FALSE))=TRUE,"Invalid ID#",VLOOKUP($A193,#REF!,7,FALSE))</f>
        <v>#REF!</v>
      </c>
      <c r="F193" s="488" t="e">
        <f>IF(ISNA(VLOOKUP($A193,#REF!,8,FALSE))=TRUE,"Invalid ID#",VLOOKUP($A193,#REF!,8,FALSE))</f>
        <v>#REF!</v>
      </c>
      <c r="G193" s="521" t="e">
        <f>IF(ISNA(VLOOKUP($A193,#REF!,12,FALSE))=TRUE,"Invalid ID#",VLOOKUP($A193,#REF!,12,FALSE))</f>
        <v>#REF!</v>
      </c>
      <c r="H193" s="485">
        <v>0</v>
      </c>
      <c r="I193" s="486" t="e">
        <f>IF(ISTEXT((VLOOKUP(A193,#REF!,13,FALSE))),(VLOOKUP(A193,#REF!,13,FALSE)),IF(ISNUMBER(VLOOKUP(A193,#REF!,13,FALSE))*ExchangeRate,VLOOKUP(A193,#REF!,13,FALSE))*ExchangeRate)</f>
        <v>#REF!</v>
      </c>
      <c r="J193" s="487" t="e">
        <f t="shared" si="30"/>
        <v>#REF!</v>
      </c>
      <c r="K193" s="485"/>
      <c r="L193" s="489" t="e">
        <f>IF(ISNA(VLOOKUP($A193,#REF!,14,FALSE))=TRUE,"Invalid ID#",VLOOKUP($A193,#REF!,14,FALSE))</f>
        <v>#REF!</v>
      </c>
      <c r="M193" s="516" t="e">
        <f>IF(ISNA(VLOOKUP($A193,#REF!,15,FALSE))=TRUE,"Invalid ID#",VLOOKUP($A193,#REF!,15,FALSE))</f>
        <v>#REF!</v>
      </c>
      <c r="N193" s="490" t="e">
        <f>IF(ISNA(VLOOKUP($A193,#REF!,16,FALSE))=TRUE,"Invalid ID#",VLOOKUP($A193,#REF!,16,FALSE))</f>
        <v>#REF!</v>
      </c>
      <c r="O193" s="491" t="e">
        <f t="shared" si="31"/>
        <v>#REF!</v>
      </c>
      <c r="P193" s="492" t="e">
        <f>IF(ISNA(VLOOKUP($A193,#REF!,17,FALSE))=TRUE,"Invalid ID#",VLOOKUP($A193,#REF!,17,FALSE))</f>
        <v>#REF!</v>
      </c>
      <c r="Q193" s="492" t="e">
        <f>IF(ISNA(VLOOKUP($A193,#REF!,18,FALSE))=TRUE,"Invalid ID#",VLOOKUP($A193,#REF!,18,FALSE))</f>
        <v>#REF!</v>
      </c>
      <c r="R193" s="492" t="e">
        <f>IF(ISNA(VLOOKUP($A193,#REF!,26,FALSE))=TRUE,"Invalid ID#",VLOOKUP($A193,#REF!,26,FALSE))</f>
        <v>#REF!</v>
      </c>
    </row>
    <row r="194" spans="1:18" s="100" customFormat="1" ht="12" customHeight="1" outlineLevel="1">
      <c r="A194" s="481" t="s">
        <v>20</v>
      </c>
      <c r="B194" s="482" t="e">
        <f>IF(ISNA(VLOOKUP($A194,#REF!,9,FALSE))=TRUE,"Invalid ID#",VLOOKUP($A194,#REF!,9,FALSE))</f>
        <v>#REF!</v>
      </c>
      <c r="C194" s="482" t="e">
        <f>IF(ISNA(VLOOKUP($A194,#REF!,10,FALSE))=TRUE,"Invalid ID#",VLOOKUP($A194,#REF!,10,FALSE))</f>
        <v>#REF!</v>
      </c>
      <c r="D194" s="483"/>
      <c r="E194" s="488" t="e">
        <f>IF(ISNA(VLOOKUP($A194,#REF!,7,FALSE))=TRUE,"Invalid ID#",VLOOKUP($A194,#REF!,7,FALSE))</f>
        <v>#REF!</v>
      </c>
      <c r="F194" s="488" t="e">
        <f>IF(ISNA(VLOOKUP($A194,#REF!,8,FALSE))=TRUE,"Invalid ID#",VLOOKUP($A194,#REF!,8,FALSE))</f>
        <v>#REF!</v>
      </c>
      <c r="G194" s="521" t="e">
        <f>IF(ISNA(VLOOKUP($A194,#REF!,12,FALSE))=TRUE,"Invalid ID#",VLOOKUP($A194,#REF!,12,FALSE))</f>
        <v>#REF!</v>
      </c>
      <c r="H194" s="485">
        <v>0</v>
      </c>
      <c r="I194" s="486" t="e">
        <f>IF(ISTEXT((VLOOKUP(A194,#REF!,13,FALSE))),(VLOOKUP(A194,#REF!,13,FALSE)),IF(ISNUMBER(VLOOKUP(A194,#REF!,13,FALSE))*ExchangeRate,VLOOKUP(A194,#REF!,13,FALSE))*ExchangeRate)</f>
        <v>#REF!</v>
      </c>
      <c r="J194" s="487" t="e">
        <f t="shared" si="30"/>
        <v>#REF!</v>
      </c>
      <c r="K194" s="485"/>
      <c r="L194" s="489" t="e">
        <f>IF(ISNA(VLOOKUP($A194,#REF!,14,FALSE))=TRUE,"Invalid ID#",VLOOKUP($A194,#REF!,14,FALSE))</f>
        <v>#REF!</v>
      </c>
      <c r="M194" s="516" t="e">
        <f>IF(ISNA(VLOOKUP($A194,#REF!,15,FALSE))=TRUE,"Invalid ID#",VLOOKUP($A194,#REF!,15,FALSE))</f>
        <v>#REF!</v>
      </c>
      <c r="N194" s="490" t="e">
        <f>IF(ISNA(VLOOKUP($A194,#REF!,16,FALSE))=TRUE,"Invalid ID#",VLOOKUP($A194,#REF!,16,FALSE))</f>
        <v>#REF!</v>
      </c>
      <c r="O194" s="491" t="e">
        <f t="shared" si="31"/>
        <v>#REF!</v>
      </c>
      <c r="P194" s="492" t="e">
        <f>IF(ISNA(VLOOKUP($A194,#REF!,17,FALSE))=TRUE,"Invalid ID#",VLOOKUP($A194,#REF!,17,FALSE))</f>
        <v>#REF!</v>
      </c>
      <c r="Q194" s="492" t="e">
        <f>IF(ISNA(VLOOKUP($A194,#REF!,18,FALSE))=TRUE,"Invalid ID#",VLOOKUP($A194,#REF!,18,FALSE))</f>
        <v>#REF!</v>
      </c>
      <c r="R194" s="492" t="e">
        <f>IF(ISNA(VLOOKUP($A194,#REF!,26,FALSE))=TRUE,"Invalid ID#",VLOOKUP($A194,#REF!,26,FALSE))</f>
        <v>#REF!</v>
      </c>
    </row>
    <row r="195" spans="1:18" s="100" customFormat="1" ht="12" customHeight="1" outlineLevel="1">
      <c r="A195" s="481" t="s">
        <v>20</v>
      </c>
      <c r="B195" s="482" t="e">
        <f>IF(ISNA(VLOOKUP($A195,#REF!,9,FALSE))=TRUE,"Invalid ID#",VLOOKUP($A195,#REF!,9,FALSE))</f>
        <v>#REF!</v>
      </c>
      <c r="C195" s="482" t="e">
        <f>IF(ISNA(VLOOKUP($A195,#REF!,10,FALSE))=TRUE,"Invalid ID#",VLOOKUP($A195,#REF!,10,FALSE))</f>
        <v>#REF!</v>
      </c>
      <c r="D195" s="483"/>
      <c r="E195" s="488" t="e">
        <f>IF(ISNA(VLOOKUP($A195,#REF!,7,FALSE))=TRUE,"Invalid ID#",VLOOKUP($A195,#REF!,7,FALSE))</f>
        <v>#REF!</v>
      </c>
      <c r="F195" s="488" t="e">
        <f>IF(ISNA(VLOOKUP($A195,#REF!,8,FALSE))=TRUE,"Invalid ID#",VLOOKUP($A195,#REF!,8,FALSE))</f>
        <v>#REF!</v>
      </c>
      <c r="G195" s="521" t="e">
        <f>IF(ISNA(VLOOKUP($A195,#REF!,12,FALSE))=TRUE,"Invalid ID#",VLOOKUP($A195,#REF!,12,FALSE))</f>
        <v>#REF!</v>
      </c>
      <c r="H195" s="485">
        <v>0</v>
      </c>
      <c r="I195" s="486" t="e">
        <f>IF(ISTEXT((VLOOKUP(A195,#REF!,13,FALSE))),(VLOOKUP(A195,#REF!,13,FALSE)),IF(ISNUMBER(VLOOKUP(A195,#REF!,13,FALSE))*ExchangeRate,VLOOKUP(A195,#REF!,13,FALSE))*ExchangeRate)</f>
        <v>#REF!</v>
      </c>
      <c r="J195" s="487" t="e">
        <f t="shared" si="30"/>
        <v>#REF!</v>
      </c>
      <c r="K195" s="485"/>
      <c r="L195" s="489" t="e">
        <f>IF(ISNA(VLOOKUP($A195,#REF!,14,FALSE))=TRUE,"Invalid ID#",VLOOKUP($A195,#REF!,14,FALSE))</f>
        <v>#REF!</v>
      </c>
      <c r="M195" s="516" t="e">
        <f>IF(ISNA(VLOOKUP($A195,#REF!,15,FALSE))=TRUE,"Invalid ID#",VLOOKUP($A195,#REF!,15,FALSE))</f>
        <v>#REF!</v>
      </c>
      <c r="N195" s="490" t="e">
        <f>IF(ISNA(VLOOKUP($A195,#REF!,16,FALSE))=TRUE,"Invalid ID#",VLOOKUP($A195,#REF!,16,FALSE))</f>
        <v>#REF!</v>
      </c>
      <c r="O195" s="491" t="e">
        <f t="shared" si="31"/>
        <v>#REF!</v>
      </c>
      <c r="P195" s="492" t="e">
        <f>IF(ISNA(VLOOKUP($A195,#REF!,17,FALSE))=TRUE,"Invalid ID#",VLOOKUP($A195,#REF!,17,FALSE))</f>
        <v>#REF!</v>
      </c>
      <c r="Q195" s="492" t="e">
        <f>IF(ISNA(VLOOKUP($A195,#REF!,18,FALSE))=TRUE,"Invalid ID#",VLOOKUP($A195,#REF!,18,FALSE))</f>
        <v>#REF!</v>
      </c>
      <c r="R195" s="492" t="e">
        <f>IF(ISNA(VLOOKUP($A195,#REF!,26,FALSE))=TRUE,"Invalid ID#",VLOOKUP($A195,#REF!,26,FALSE))</f>
        <v>#REF!</v>
      </c>
    </row>
    <row r="196" spans="1:18" s="100" customFormat="1" ht="12" customHeight="1" outlineLevel="1">
      <c r="A196" s="481" t="s">
        <v>20</v>
      </c>
      <c r="B196" s="482" t="e">
        <f>IF(ISNA(VLOOKUP($A196,#REF!,9,FALSE))=TRUE,"Invalid ID#",VLOOKUP($A196,#REF!,9,FALSE))</f>
        <v>#REF!</v>
      </c>
      <c r="C196" s="482" t="e">
        <f>IF(ISNA(VLOOKUP($A196,#REF!,10,FALSE))=TRUE,"Invalid ID#",VLOOKUP($A196,#REF!,10,FALSE))</f>
        <v>#REF!</v>
      </c>
      <c r="D196" s="483"/>
      <c r="E196" s="488" t="e">
        <f>IF(ISNA(VLOOKUP($A196,#REF!,7,FALSE))=TRUE,"Invalid ID#",VLOOKUP($A196,#REF!,7,FALSE))</f>
        <v>#REF!</v>
      </c>
      <c r="F196" s="488" t="e">
        <f>IF(ISNA(VLOOKUP($A196,#REF!,8,FALSE))=TRUE,"Invalid ID#",VLOOKUP($A196,#REF!,8,FALSE))</f>
        <v>#REF!</v>
      </c>
      <c r="G196" s="521" t="e">
        <f>IF(ISNA(VLOOKUP($A196,#REF!,12,FALSE))=TRUE,"Invalid ID#",VLOOKUP($A196,#REF!,12,FALSE))</f>
        <v>#REF!</v>
      </c>
      <c r="H196" s="485">
        <v>0</v>
      </c>
      <c r="I196" s="486" t="e">
        <f>IF(ISTEXT((VLOOKUP(A196,#REF!,13,FALSE))),(VLOOKUP(A196,#REF!,13,FALSE)),IF(ISNUMBER(VLOOKUP(A196,#REF!,13,FALSE))*ExchangeRate,VLOOKUP(A196,#REF!,13,FALSE))*ExchangeRate)</f>
        <v>#REF!</v>
      </c>
      <c r="J196" s="487" t="e">
        <f t="shared" si="30"/>
        <v>#REF!</v>
      </c>
      <c r="K196" s="485"/>
      <c r="L196" s="489" t="e">
        <f>IF(ISNA(VLOOKUP($A196,#REF!,14,FALSE))=TRUE,"Invalid ID#",VLOOKUP($A196,#REF!,14,FALSE))</f>
        <v>#REF!</v>
      </c>
      <c r="M196" s="516" t="e">
        <f>IF(ISNA(VLOOKUP($A196,#REF!,15,FALSE))=TRUE,"Invalid ID#",VLOOKUP($A196,#REF!,15,FALSE))</f>
        <v>#REF!</v>
      </c>
      <c r="N196" s="490" t="e">
        <f>IF(ISNA(VLOOKUP($A196,#REF!,16,FALSE))=TRUE,"Invalid ID#",VLOOKUP($A196,#REF!,16,FALSE))</f>
        <v>#REF!</v>
      </c>
      <c r="O196" s="491" t="e">
        <f t="shared" si="31"/>
        <v>#REF!</v>
      </c>
      <c r="P196" s="492" t="e">
        <f>IF(ISNA(VLOOKUP($A196,#REF!,17,FALSE))=TRUE,"Invalid ID#",VLOOKUP($A196,#REF!,17,FALSE))</f>
        <v>#REF!</v>
      </c>
      <c r="Q196" s="492" t="e">
        <f>IF(ISNA(VLOOKUP($A196,#REF!,18,FALSE))=TRUE,"Invalid ID#",VLOOKUP($A196,#REF!,18,FALSE))</f>
        <v>#REF!</v>
      </c>
      <c r="R196" s="492" t="e">
        <f>IF(ISNA(VLOOKUP($A196,#REF!,26,FALSE))=TRUE,"Invalid ID#",VLOOKUP($A196,#REF!,26,FALSE))</f>
        <v>#REF!</v>
      </c>
    </row>
    <row r="197" spans="1:18" s="100" customFormat="1" ht="12" customHeight="1" outlineLevel="1">
      <c r="A197" s="481" t="s">
        <v>20</v>
      </c>
      <c r="B197" s="482" t="e">
        <f>IF(ISNA(VLOOKUP($A197,#REF!,9,FALSE))=TRUE,"Invalid ID#",VLOOKUP($A197,#REF!,9,FALSE))</f>
        <v>#REF!</v>
      </c>
      <c r="C197" s="482" t="e">
        <f>IF(ISNA(VLOOKUP($A197,#REF!,10,FALSE))=TRUE,"Invalid ID#",VLOOKUP($A197,#REF!,10,FALSE))</f>
        <v>#REF!</v>
      </c>
      <c r="D197" s="483"/>
      <c r="E197" s="488" t="e">
        <f>IF(ISNA(VLOOKUP($A197,#REF!,7,FALSE))=TRUE,"Invalid ID#",VLOOKUP($A197,#REF!,7,FALSE))</f>
        <v>#REF!</v>
      </c>
      <c r="F197" s="488" t="e">
        <f>IF(ISNA(VLOOKUP($A197,#REF!,8,FALSE))=TRUE,"Invalid ID#",VLOOKUP($A197,#REF!,8,FALSE))</f>
        <v>#REF!</v>
      </c>
      <c r="G197" s="521" t="e">
        <f>IF(ISNA(VLOOKUP($A197,#REF!,12,FALSE))=TRUE,"Invalid ID#",VLOOKUP($A197,#REF!,12,FALSE))</f>
        <v>#REF!</v>
      </c>
      <c r="H197" s="485">
        <v>0</v>
      </c>
      <c r="I197" s="486" t="e">
        <f>IF(ISTEXT((VLOOKUP(A197,#REF!,13,FALSE))),(VLOOKUP(A197,#REF!,13,FALSE)),IF(ISNUMBER(VLOOKUP(A197,#REF!,13,FALSE))*ExchangeRate,VLOOKUP(A197,#REF!,13,FALSE))*ExchangeRate)</f>
        <v>#REF!</v>
      </c>
      <c r="J197" s="487" t="e">
        <f t="shared" si="30"/>
        <v>#REF!</v>
      </c>
      <c r="K197" s="485"/>
      <c r="L197" s="489" t="e">
        <f>IF(ISNA(VLOOKUP($A197,#REF!,14,FALSE))=TRUE,"Invalid ID#",VLOOKUP($A197,#REF!,14,FALSE))</f>
        <v>#REF!</v>
      </c>
      <c r="M197" s="516" t="e">
        <f>IF(ISNA(VLOOKUP($A197,#REF!,15,FALSE))=TRUE,"Invalid ID#",VLOOKUP($A197,#REF!,15,FALSE))</f>
        <v>#REF!</v>
      </c>
      <c r="N197" s="490" t="e">
        <f>IF(ISNA(VLOOKUP($A197,#REF!,16,FALSE))=TRUE,"Invalid ID#",VLOOKUP($A197,#REF!,16,FALSE))</f>
        <v>#REF!</v>
      </c>
      <c r="O197" s="491" t="e">
        <f t="shared" si="31"/>
        <v>#REF!</v>
      </c>
      <c r="P197" s="492" t="e">
        <f>IF(ISNA(VLOOKUP($A197,#REF!,17,FALSE))=TRUE,"Invalid ID#",VLOOKUP($A197,#REF!,17,FALSE))</f>
        <v>#REF!</v>
      </c>
      <c r="Q197" s="492" t="e">
        <f>IF(ISNA(VLOOKUP($A197,#REF!,18,FALSE))=TRUE,"Invalid ID#",VLOOKUP($A197,#REF!,18,FALSE))</f>
        <v>#REF!</v>
      </c>
      <c r="R197" s="492" t="e">
        <f>IF(ISNA(VLOOKUP($A197,#REF!,26,FALSE))=TRUE,"Invalid ID#",VLOOKUP($A197,#REF!,26,FALSE))</f>
        <v>#REF!</v>
      </c>
    </row>
    <row r="198" spans="1:18" s="100" customFormat="1" ht="12" customHeight="1" outlineLevel="1">
      <c r="A198" s="481" t="s">
        <v>20</v>
      </c>
      <c r="B198" s="482" t="e">
        <f>IF(ISNA(VLOOKUP($A198,#REF!,9,FALSE))=TRUE,"Invalid ID#",VLOOKUP($A198,#REF!,9,FALSE))</f>
        <v>#REF!</v>
      </c>
      <c r="C198" s="482" t="e">
        <f>IF(ISNA(VLOOKUP($A198,#REF!,10,FALSE))=TRUE,"Invalid ID#",VLOOKUP($A198,#REF!,10,FALSE))</f>
        <v>#REF!</v>
      </c>
      <c r="D198" s="483"/>
      <c r="E198" s="488" t="e">
        <f>IF(ISNA(VLOOKUP($A198,#REF!,7,FALSE))=TRUE,"Invalid ID#",VLOOKUP($A198,#REF!,7,FALSE))</f>
        <v>#REF!</v>
      </c>
      <c r="F198" s="488" t="e">
        <f>IF(ISNA(VLOOKUP($A198,#REF!,8,FALSE))=TRUE,"Invalid ID#",VLOOKUP($A198,#REF!,8,FALSE))</f>
        <v>#REF!</v>
      </c>
      <c r="G198" s="521" t="e">
        <f>IF(ISNA(VLOOKUP($A198,#REF!,12,FALSE))=TRUE,"Invalid ID#",VLOOKUP($A198,#REF!,12,FALSE))</f>
        <v>#REF!</v>
      </c>
      <c r="H198" s="485">
        <v>0</v>
      </c>
      <c r="I198" s="486" t="e">
        <f>IF(ISTEXT((VLOOKUP(A198,#REF!,13,FALSE))),(VLOOKUP(A198,#REF!,13,FALSE)),IF(ISNUMBER(VLOOKUP(A198,#REF!,13,FALSE))*ExchangeRate,VLOOKUP(A198,#REF!,13,FALSE))*ExchangeRate)</f>
        <v>#REF!</v>
      </c>
      <c r="J198" s="487" t="e">
        <f t="shared" si="30"/>
        <v>#REF!</v>
      </c>
      <c r="K198" s="485"/>
      <c r="L198" s="489" t="e">
        <f>IF(ISNA(VLOOKUP($A198,#REF!,14,FALSE))=TRUE,"Invalid ID#",VLOOKUP($A198,#REF!,14,FALSE))</f>
        <v>#REF!</v>
      </c>
      <c r="M198" s="516" t="e">
        <f>IF(ISNA(VLOOKUP($A198,#REF!,15,FALSE))=TRUE,"Invalid ID#",VLOOKUP($A198,#REF!,15,FALSE))</f>
        <v>#REF!</v>
      </c>
      <c r="N198" s="490" t="e">
        <f>IF(ISNA(VLOOKUP($A198,#REF!,16,FALSE))=TRUE,"Invalid ID#",VLOOKUP($A198,#REF!,16,FALSE))</f>
        <v>#REF!</v>
      </c>
      <c r="O198" s="491" t="e">
        <f t="shared" si="31"/>
        <v>#REF!</v>
      </c>
      <c r="P198" s="492" t="e">
        <f>IF(ISNA(VLOOKUP($A198,#REF!,17,FALSE))=TRUE,"Invalid ID#",VLOOKUP($A198,#REF!,17,FALSE))</f>
        <v>#REF!</v>
      </c>
      <c r="Q198" s="492" t="e">
        <f>IF(ISNA(VLOOKUP($A198,#REF!,18,FALSE))=TRUE,"Invalid ID#",VLOOKUP($A198,#REF!,18,FALSE))</f>
        <v>#REF!</v>
      </c>
      <c r="R198" s="492" t="e">
        <f>IF(ISNA(VLOOKUP($A198,#REF!,26,FALSE))=TRUE,"Invalid ID#",VLOOKUP($A198,#REF!,26,FALSE))</f>
        <v>#REF!</v>
      </c>
    </row>
    <row r="199" spans="1:18" s="100" customFormat="1" ht="12" customHeight="1" outlineLevel="1">
      <c r="A199" s="481" t="s">
        <v>20</v>
      </c>
      <c r="B199" s="482" t="e">
        <f>IF(ISNA(VLOOKUP($A199,#REF!,9,FALSE))=TRUE,"Invalid ID#",VLOOKUP($A199,#REF!,9,FALSE))</f>
        <v>#REF!</v>
      </c>
      <c r="C199" s="482" t="e">
        <f>IF(ISNA(VLOOKUP($A199,#REF!,10,FALSE))=TRUE,"Invalid ID#",VLOOKUP($A199,#REF!,10,FALSE))</f>
        <v>#REF!</v>
      </c>
      <c r="D199" s="483"/>
      <c r="E199" s="488" t="e">
        <f>IF(ISNA(VLOOKUP($A199,#REF!,7,FALSE))=TRUE,"Invalid ID#",VLOOKUP($A199,#REF!,7,FALSE))</f>
        <v>#REF!</v>
      </c>
      <c r="F199" s="488" t="e">
        <f>IF(ISNA(VLOOKUP($A199,#REF!,8,FALSE))=TRUE,"Invalid ID#",VLOOKUP($A199,#REF!,8,FALSE))</f>
        <v>#REF!</v>
      </c>
      <c r="G199" s="521" t="e">
        <f>IF(ISNA(VLOOKUP($A199,#REF!,12,FALSE))=TRUE,"Invalid ID#",VLOOKUP($A199,#REF!,12,FALSE))</f>
        <v>#REF!</v>
      </c>
      <c r="H199" s="485">
        <v>0</v>
      </c>
      <c r="I199" s="486" t="e">
        <f>IF(ISTEXT((VLOOKUP(A199,#REF!,13,FALSE))),(VLOOKUP(A199,#REF!,13,FALSE)),IF(ISNUMBER(VLOOKUP(A199,#REF!,13,FALSE))*ExchangeRate,VLOOKUP(A199,#REF!,13,FALSE))*ExchangeRate)</f>
        <v>#REF!</v>
      </c>
      <c r="J199" s="487" t="e">
        <f t="shared" si="30"/>
        <v>#REF!</v>
      </c>
      <c r="K199" s="485"/>
      <c r="L199" s="489" t="e">
        <f>IF(ISNA(VLOOKUP($A199,#REF!,14,FALSE))=TRUE,"Invalid ID#",VLOOKUP($A199,#REF!,14,FALSE))</f>
        <v>#REF!</v>
      </c>
      <c r="M199" s="516" t="e">
        <f>IF(ISNA(VLOOKUP($A199,#REF!,15,FALSE))=TRUE,"Invalid ID#",VLOOKUP($A199,#REF!,15,FALSE))</f>
        <v>#REF!</v>
      </c>
      <c r="N199" s="490" t="e">
        <f>IF(ISNA(VLOOKUP($A199,#REF!,16,FALSE))=TRUE,"Invalid ID#",VLOOKUP($A199,#REF!,16,FALSE))</f>
        <v>#REF!</v>
      </c>
      <c r="O199" s="491" t="e">
        <f t="shared" si="31"/>
        <v>#REF!</v>
      </c>
      <c r="P199" s="492" t="e">
        <f>IF(ISNA(VLOOKUP($A199,#REF!,17,FALSE))=TRUE,"Invalid ID#",VLOOKUP($A199,#REF!,17,FALSE))</f>
        <v>#REF!</v>
      </c>
      <c r="Q199" s="492" t="e">
        <f>IF(ISNA(VLOOKUP($A199,#REF!,18,FALSE))=TRUE,"Invalid ID#",VLOOKUP($A199,#REF!,18,FALSE))</f>
        <v>#REF!</v>
      </c>
      <c r="R199" s="492" t="e">
        <f>IF(ISNA(VLOOKUP($A199,#REF!,26,FALSE))=TRUE,"Invalid ID#",VLOOKUP($A199,#REF!,26,FALSE))</f>
        <v>#REF!</v>
      </c>
    </row>
    <row r="200" spans="1:18" s="100" customFormat="1" ht="12" customHeight="1" outlineLevel="1">
      <c r="A200" s="481" t="s">
        <v>20</v>
      </c>
      <c r="B200" s="482" t="e">
        <f>IF(ISNA(VLOOKUP($A200,#REF!,9,FALSE))=TRUE,"Invalid ID#",VLOOKUP($A200,#REF!,9,FALSE))</f>
        <v>#REF!</v>
      </c>
      <c r="C200" s="482" t="e">
        <f>IF(ISNA(VLOOKUP($A200,#REF!,10,FALSE))=TRUE,"Invalid ID#",VLOOKUP($A200,#REF!,10,FALSE))</f>
        <v>#REF!</v>
      </c>
      <c r="D200" s="483"/>
      <c r="E200" s="488" t="e">
        <f>IF(ISNA(VLOOKUP($A200,#REF!,7,FALSE))=TRUE,"Invalid ID#",VLOOKUP($A200,#REF!,7,FALSE))</f>
        <v>#REF!</v>
      </c>
      <c r="F200" s="488" t="e">
        <f>IF(ISNA(VLOOKUP($A200,#REF!,8,FALSE))=TRUE,"Invalid ID#",VLOOKUP($A200,#REF!,8,FALSE))</f>
        <v>#REF!</v>
      </c>
      <c r="G200" s="521" t="e">
        <f>IF(ISNA(VLOOKUP($A200,#REF!,12,FALSE))=TRUE,"Invalid ID#",VLOOKUP($A200,#REF!,12,FALSE))</f>
        <v>#REF!</v>
      </c>
      <c r="H200" s="485">
        <v>0</v>
      </c>
      <c r="I200" s="486" t="e">
        <f>IF(ISTEXT((VLOOKUP(A200,#REF!,13,FALSE))),(VLOOKUP(A200,#REF!,13,FALSE)),IF(ISNUMBER(VLOOKUP(A200,#REF!,13,FALSE))*ExchangeRate,VLOOKUP(A200,#REF!,13,FALSE))*ExchangeRate)</f>
        <v>#REF!</v>
      </c>
      <c r="J200" s="487" t="e">
        <f t="shared" si="30"/>
        <v>#REF!</v>
      </c>
      <c r="K200" s="485"/>
      <c r="L200" s="489" t="e">
        <f>IF(ISNA(VLOOKUP($A200,#REF!,14,FALSE))=TRUE,"Invalid ID#",VLOOKUP($A200,#REF!,14,FALSE))</f>
        <v>#REF!</v>
      </c>
      <c r="M200" s="516" t="e">
        <f>IF(ISNA(VLOOKUP($A200,#REF!,15,FALSE))=TRUE,"Invalid ID#",VLOOKUP($A200,#REF!,15,FALSE))</f>
        <v>#REF!</v>
      </c>
      <c r="N200" s="490" t="e">
        <f>IF(ISNA(VLOOKUP($A200,#REF!,16,FALSE))=TRUE,"Invalid ID#",VLOOKUP($A200,#REF!,16,FALSE))</f>
        <v>#REF!</v>
      </c>
      <c r="O200" s="491" t="e">
        <f t="shared" si="31"/>
        <v>#REF!</v>
      </c>
      <c r="P200" s="492" t="e">
        <f>IF(ISNA(VLOOKUP($A200,#REF!,17,FALSE))=TRUE,"Invalid ID#",VLOOKUP($A200,#REF!,17,FALSE))</f>
        <v>#REF!</v>
      </c>
      <c r="Q200" s="492" t="e">
        <f>IF(ISNA(VLOOKUP($A200,#REF!,18,FALSE))=TRUE,"Invalid ID#",VLOOKUP($A200,#REF!,18,FALSE))</f>
        <v>#REF!</v>
      </c>
      <c r="R200" s="492" t="e">
        <f>IF(ISNA(VLOOKUP($A200,#REF!,26,FALSE))=TRUE,"Invalid ID#",VLOOKUP($A200,#REF!,26,FALSE))</f>
        <v>#REF!</v>
      </c>
    </row>
    <row r="201" spans="1:18" s="100" customFormat="1" ht="12" customHeight="1" outlineLevel="1" thickBot="1">
      <c r="A201" s="481" t="s">
        <v>20</v>
      </c>
      <c r="B201" s="482" t="e">
        <f>IF(ISNA(VLOOKUP($A201,#REF!,9,FALSE))=TRUE,"Invalid ID#",VLOOKUP($A201,#REF!,9,FALSE))</f>
        <v>#REF!</v>
      </c>
      <c r="C201" s="482" t="e">
        <f>IF(ISNA(VLOOKUP($A201,#REF!,10,FALSE))=TRUE,"Invalid ID#",VLOOKUP($A201,#REF!,10,FALSE))</f>
        <v>#REF!</v>
      </c>
      <c r="D201" s="483"/>
      <c r="E201" s="488" t="e">
        <f>IF(ISNA(VLOOKUP($A201,#REF!,7,FALSE))=TRUE,"Invalid ID#",VLOOKUP($A201,#REF!,7,FALSE))</f>
        <v>#REF!</v>
      </c>
      <c r="F201" s="488" t="e">
        <f>IF(ISNA(VLOOKUP($A201,#REF!,8,FALSE))=TRUE,"Invalid ID#",VLOOKUP($A201,#REF!,8,FALSE))</f>
        <v>#REF!</v>
      </c>
      <c r="G201" s="521" t="e">
        <f>IF(ISNA(VLOOKUP($A201,#REF!,12,FALSE))=TRUE,"Invalid ID#",VLOOKUP($A201,#REF!,12,FALSE))</f>
        <v>#REF!</v>
      </c>
      <c r="H201" s="485">
        <v>0</v>
      </c>
      <c r="I201" s="486" t="e">
        <f>IF(ISTEXT((VLOOKUP(A201,#REF!,13,FALSE))),(VLOOKUP(A201,#REF!,13,FALSE)),IF(ISNUMBER(VLOOKUP(A201,#REF!,13,FALSE))*ExchangeRate,VLOOKUP(A201,#REF!,13,FALSE))*ExchangeRate)</f>
        <v>#REF!</v>
      </c>
      <c r="J201" s="487" t="e">
        <f t="shared" si="30"/>
        <v>#REF!</v>
      </c>
      <c r="K201" s="485"/>
      <c r="L201" s="489" t="e">
        <f>IF(ISNA(VLOOKUP($A201,#REF!,14,FALSE))=TRUE,"Invalid ID#",VLOOKUP($A201,#REF!,14,FALSE))</f>
        <v>#REF!</v>
      </c>
      <c r="M201" s="516" t="e">
        <f>IF(ISNA(VLOOKUP($A201,#REF!,15,FALSE))=TRUE,"Invalid ID#",VLOOKUP($A201,#REF!,15,FALSE))</f>
        <v>#REF!</v>
      </c>
      <c r="N201" s="490" t="e">
        <f>IF(ISNA(VLOOKUP($A201,#REF!,16,FALSE))=TRUE,"Invalid ID#",VLOOKUP($A201,#REF!,16,FALSE))</f>
        <v>#REF!</v>
      </c>
      <c r="O201" s="491" t="e">
        <f t="shared" si="31"/>
        <v>#REF!</v>
      </c>
      <c r="P201" s="492" t="e">
        <f>IF(ISNA(VLOOKUP($A201,#REF!,17,FALSE))=TRUE,"Invalid ID#",VLOOKUP($A201,#REF!,17,FALSE))</f>
        <v>#REF!</v>
      </c>
      <c r="Q201" s="492" t="e">
        <f>IF(ISNA(VLOOKUP($A201,#REF!,18,FALSE))=TRUE,"Invalid ID#",VLOOKUP($A201,#REF!,18,FALSE))</f>
        <v>#REF!</v>
      </c>
      <c r="R201" s="492" t="e">
        <f>IF(ISNA(VLOOKUP($A201,#REF!,26,FALSE))=TRUE,"Invalid ID#",VLOOKUP($A201,#REF!,26,FALSE))</f>
        <v>#REF!</v>
      </c>
    </row>
    <row r="202" spans="1:18" s="100" customFormat="1" ht="13.15" customHeight="1" outlineLevel="1" thickTop="1">
      <c r="A202" s="98"/>
      <c r="B202" s="97"/>
      <c r="C202" s="98"/>
      <c r="D202" s="442"/>
      <c r="E202" s="325"/>
      <c r="F202" s="325"/>
      <c r="G202" s="104"/>
      <c r="H202" s="359"/>
      <c r="I202" s="25"/>
      <c r="J202" s="495"/>
      <c r="K202" s="496" t="e">
        <f>SUM(J190:J202)</f>
        <v>#REF!</v>
      </c>
      <c r="L202" s="517"/>
      <c r="M202" s="517"/>
      <c r="N202" s="531"/>
      <c r="O202" s="532"/>
      <c r="P202" s="29"/>
      <c r="Q202" s="29"/>
      <c r="R202" s="29"/>
    </row>
    <row r="203" spans="1:18" s="100" customFormat="1" ht="13.15" customHeight="1" outlineLevel="1">
      <c r="A203" s="98"/>
      <c r="B203" s="97"/>
      <c r="C203" s="98"/>
      <c r="D203" s="442"/>
      <c r="E203" s="325"/>
      <c r="F203" s="325"/>
      <c r="G203" s="104"/>
      <c r="H203" s="546" t="s">
        <v>145</v>
      </c>
      <c r="I203" s="25"/>
      <c r="J203" s="26"/>
      <c r="K203" s="349"/>
      <c r="L203" s="517"/>
      <c r="M203" s="517"/>
      <c r="N203" s="531"/>
      <c r="O203" s="532"/>
      <c r="P203" s="29"/>
      <c r="Q203" s="29"/>
      <c r="R203" s="29"/>
    </row>
    <row r="204" spans="1:18" s="114" customFormat="1" ht="13.15" customHeight="1" outlineLevel="1">
      <c r="A204" s="544" t="s">
        <v>146</v>
      </c>
      <c r="B204" s="107"/>
      <c r="C204" s="108"/>
      <c r="D204" s="115" t="s">
        <v>71</v>
      </c>
      <c r="E204" s="109"/>
      <c r="F204" s="109"/>
      <c r="G204" s="523"/>
      <c r="H204" s="545">
        <f>COUNTIF(H205:H215,"&lt;&gt;0")</f>
        <v>0</v>
      </c>
      <c r="I204" s="112"/>
      <c r="J204" s="112"/>
      <c r="K204" s="112"/>
      <c r="L204" s="519"/>
      <c r="M204" s="519"/>
      <c r="N204" s="248"/>
      <c r="O204" s="113"/>
      <c r="P204" s="249"/>
      <c r="Q204" s="249"/>
      <c r="R204" s="249"/>
    </row>
    <row r="205" spans="1:18" s="100" customFormat="1" ht="12" customHeight="1" outlineLevel="1">
      <c r="A205" s="481" t="s">
        <v>20</v>
      </c>
      <c r="B205" s="482" t="e">
        <f>IF(ISNA(VLOOKUP($A205,#REF!,9,FALSE))=TRUE,"Invalid ID#",VLOOKUP($A205,#REF!,9,FALSE))</f>
        <v>#REF!</v>
      </c>
      <c r="C205" s="482" t="e">
        <f>IF(ISNA(VLOOKUP($A205,#REF!,10,FALSE))=TRUE,"Invalid ID#",VLOOKUP($A205,#REF!,10,FALSE))</f>
        <v>#REF!</v>
      </c>
      <c r="D205" s="483"/>
      <c r="E205" s="488" t="e">
        <f>IF(ISNA(VLOOKUP($A205,#REF!,7,FALSE))=TRUE,"Invalid ID#",VLOOKUP($A205,#REF!,7,FALSE))</f>
        <v>#REF!</v>
      </c>
      <c r="F205" s="488" t="e">
        <f>IF(ISNA(VLOOKUP($A205,#REF!,8,FALSE))=TRUE,"Invalid ID#",VLOOKUP($A205,#REF!,8,FALSE))</f>
        <v>#REF!</v>
      </c>
      <c r="G205" s="521" t="e">
        <f>IF(ISNA(VLOOKUP($A205,#REF!,12,FALSE))=TRUE,"Invalid ID#",VLOOKUP($A205,#REF!,12,FALSE))</f>
        <v>#REF!</v>
      </c>
      <c r="H205" s="485">
        <v>0</v>
      </c>
      <c r="I205" s="486" t="e">
        <f>IF(ISTEXT((VLOOKUP(A205,#REF!,13,FALSE))),(VLOOKUP(A205,#REF!,13,FALSE)),IF(ISNUMBER(VLOOKUP(A205,#REF!,13,FALSE))*ExchangeRate,VLOOKUP(A205,#REF!,13,FALSE))*ExchangeRate)</f>
        <v>#REF!</v>
      </c>
      <c r="J205" s="487" t="e">
        <f t="shared" ref="J205:J215" si="32">IF(ISTEXT(I205),I205,H205*I205)</f>
        <v>#REF!</v>
      </c>
      <c r="K205" s="485"/>
      <c r="L205" s="489" t="e">
        <f>IF(ISNA(VLOOKUP($A205,#REF!,14,FALSE))=TRUE,"Invalid ID#",VLOOKUP($A205,#REF!,14,FALSE))</f>
        <v>#REF!</v>
      </c>
      <c r="M205" s="516" t="e">
        <f>IF(ISNA(VLOOKUP($A205,#REF!,15,FALSE))=TRUE,"Invalid ID#",VLOOKUP($A205,#REF!,15,FALSE))</f>
        <v>#REF!</v>
      </c>
      <c r="N205" s="490" t="e">
        <f>IF(ISNA(VLOOKUP($A205,#REF!,16,FALSE))=TRUE,"Invalid ID#",VLOOKUP($A205,#REF!,16,FALSE))</f>
        <v>#REF!</v>
      </c>
      <c r="O205" s="491" t="e">
        <f t="shared" ref="O205:O215" si="33">ROUNDUP((H205*N205),0)</f>
        <v>#REF!</v>
      </c>
      <c r="P205" s="492" t="e">
        <f>IF(ISNA(VLOOKUP($A205,#REF!,17,FALSE))=TRUE,"Invalid ID#",VLOOKUP($A205,#REF!,17,FALSE))</f>
        <v>#REF!</v>
      </c>
      <c r="Q205" s="492" t="e">
        <f>IF(ISNA(VLOOKUP($A205,#REF!,18,FALSE))=TRUE,"Invalid ID#",VLOOKUP($A205,#REF!,18,FALSE))</f>
        <v>#REF!</v>
      </c>
      <c r="R205" s="492" t="e">
        <f>IF(ISNA(VLOOKUP($A205,#REF!,26,FALSE))=TRUE,"Invalid ID#",VLOOKUP($A205,#REF!,26,FALSE))</f>
        <v>#REF!</v>
      </c>
    </row>
    <row r="206" spans="1:18" s="100" customFormat="1" ht="12" customHeight="1" outlineLevel="1">
      <c r="A206" s="481" t="s">
        <v>20</v>
      </c>
      <c r="B206" s="482" t="e">
        <f>IF(ISNA(VLOOKUP($A206,#REF!,9,FALSE))=TRUE,"Invalid ID#",VLOOKUP($A206,#REF!,9,FALSE))</f>
        <v>#REF!</v>
      </c>
      <c r="C206" s="482" t="e">
        <f>IF(ISNA(VLOOKUP($A206,#REF!,10,FALSE))=TRUE,"Invalid ID#",VLOOKUP($A206,#REF!,10,FALSE))</f>
        <v>#REF!</v>
      </c>
      <c r="D206" s="483"/>
      <c r="E206" s="488" t="e">
        <f>IF(ISNA(VLOOKUP($A206,#REF!,7,FALSE))=TRUE,"Invalid ID#",VLOOKUP($A206,#REF!,7,FALSE))</f>
        <v>#REF!</v>
      </c>
      <c r="F206" s="488" t="e">
        <f>IF(ISNA(VLOOKUP($A206,#REF!,8,FALSE))=TRUE,"Invalid ID#",VLOOKUP($A206,#REF!,8,FALSE))</f>
        <v>#REF!</v>
      </c>
      <c r="G206" s="521" t="e">
        <f>IF(ISNA(VLOOKUP($A206,#REF!,12,FALSE))=TRUE,"Invalid ID#",VLOOKUP($A206,#REF!,12,FALSE))</f>
        <v>#REF!</v>
      </c>
      <c r="H206" s="485">
        <v>0</v>
      </c>
      <c r="I206" s="486" t="e">
        <f>IF(ISTEXT((VLOOKUP(A206,#REF!,13,FALSE))),(VLOOKUP(A206,#REF!,13,FALSE)),IF(ISNUMBER(VLOOKUP(A206,#REF!,13,FALSE))*ExchangeRate,VLOOKUP(A206,#REF!,13,FALSE))*ExchangeRate)</f>
        <v>#REF!</v>
      </c>
      <c r="J206" s="487" t="e">
        <f t="shared" si="32"/>
        <v>#REF!</v>
      </c>
      <c r="K206" s="485"/>
      <c r="L206" s="489" t="e">
        <f>IF(ISNA(VLOOKUP($A206,#REF!,14,FALSE))=TRUE,"Invalid ID#",VLOOKUP($A206,#REF!,14,FALSE))</f>
        <v>#REF!</v>
      </c>
      <c r="M206" s="516" t="e">
        <f>IF(ISNA(VLOOKUP($A206,#REF!,15,FALSE))=TRUE,"Invalid ID#",VLOOKUP($A206,#REF!,15,FALSE))</f>
        <v>#REF!</v>
      </c>
      <c r="N206" s="490" t="e">
        <f>IF(ISNA(VLOOKUP($A206,#REF!,16,FALSE))=TRUE,"Invalid ID#",VLOOKUP($A206,#REF!,16,FALSE))</f>
        <v>#REF!</v>
      </c>
      <c r="O206" s="491" t="e">
        <f t="shared" si="33"/>
        <v>#REF!</v>
      </c>
      <c r="P206" s="492" t="e">
        <f>IF(ISNA(VLOOKUP($A206,#REF!,17,FALSE))=TRUE,"Invalid ID#",VLOOKUP($A206,#REF!,17,FALSE))</f>
        <v>#REF!</v>
      </c>
      <c r="Q206" s="492" t="e">
        <f>IF(ISNA(VLOOKUP($A206,#REF!,18,FALSE))=TRUE,"Invalid ID#",VLOOKUP($A206,#REF!,18,FALSE))</f>
        <v>#REF!</v>
      </c>
      <c r="R206" s="492" t="e">
        <f>IF(ISNA(VLOOKUP($A206,#REF!,26,FALSE))=TRUE,"Invalid ID#",VLOOKUP($A206,#REF!,26,FALSE))</f>
        <v>#REF!</v>
      </c>
    </row>
    <row r="207" spans="1:18" s="100" customFormat="1" ht="12" customHeight="1" outlineLevel="1">
      <c r="A207" s="481" t="s">
        <v>20</v>
      </c>
      <c r="B207" s="482" t="e">
        <f>IF(ISNA(VLOOKUP($A207,#REF!,9,FALSE))=TRUE,"Invalid ID#",VLOOKUP($A207,#REF!,9,FALSE))</f>
        <v>#REF!</v>
      </c>
      <c r="C207" s="482" t="e">
        <f>IF(ISNA(VLOOKUP($A207,#REF!,10,FALSE))=TRUE,"Invalid ID#",VLOOKUP($A207,#REF!,10,FALSE))</f>
        <v>#REF!</v>
      </c>
      <c r="D207" s="483"/>
      <c r="E207" s="488" t="e">
        <f>IF(ISNA(VLOOKUP($A207,#REF!,7,FALSE))=TRUE,"Invalid ID#",VLOOKUP($A207,#REF!,7,FALSE))</f>
        <v>#REF!</v>
      </c>
      <c r="F207" s="488" t="e">
        <f>IF(ISNA(VLOOKUP($A207,#REF!,8,FALSE))=TRUE,"Invalid ID#",VLOOKUP($A207,#REF!,8,FALSE))</f>
        <v>#REF!</v>
      </c>
      <c r="G207" s="521" t="e">
        <f>IF(ISNA(VLOOKUP($A207,#REF!,12,FALSE))=TRUE,"Invalid ID#",VLOOKUP($A207,#REF!,12,FALSE))</f>
        <v>#REF!</v>
      </c>
      <c r="H207" s="485">
        <v>0</v>
      </c>
      <c r="I207" s="486" t="e">
        <f>IF(ISTEXT((VLOOKUP(A207,#REF!,13,FALSE))),(VLOOKUP(A207,#REF!,13,FALSE)),IF(ISNUMBER(VLOOKUP(A207,#REF!,13,FALSE))*ExchangeRate,VLOOKUP(A207,#REF!,13,FALSE))*ExchangeRate)</f>
        <v>#REF!</v>
      </c>
      <c r="J207" s="487" t="e">
        <f t="shared" si="32"/>
        <v>#REF!</v>
      </c>
      <c r="K207" s="485"/>
      <c r="L207" s="489" t="e">
        <f>IF(ISNA(VLOOKUP($A207,#REF!,14,FALSE))=TRUE,"Invalid ID#",VLOOKUP($A207,#REF!,14,FALSE))</f>
        <v>#REF!</v>
      </c>
      <c r="M207" s="516" t="e">
        <f>IF(ISNA(VLOOKUP($A207,#REF!,15,FALSE))=TRUE,"Invalid ID#",VLOOKUP($A207,#REF!,15,FALSE))</f>
        <v>#REF!</v>
      </c>
      <c r="N207" s="490" t="e">
        <f>IF(ISNA(VLOOKUP($A207,#REF!,16,FALSE))=TRUE,"Invalid ID#",VLOOKUP($A207,#REF!,16,FALSE))</f>
        <v>#REF!</v>
      </c>
      <c r="O207" s="491" t="e">
        <f t="shared" si="33"/>
        <v>#REF!</v>
      </c>
      <c r="P207" s="492" t="e">
        <f>IF(ISNA(VLOOKUP($A207,#REF!,17,FALSE))=TRUE,"Invalid ID#",VLOOKUP($A207,#REF!,17,FALSE))</f>
        <v>#REF!</v>
      </c>
      <c r="Q207" s="492" t="e">
        <f>IF(ISNA(VLOOKUP($A207,#REF!,18,FALSE))=TRUE,"Invalid ID#",VLOOKUP($A207,#REF!,18,FALSE))</f>
        <v>#REF!</v>
      </c>
      <c r="R207" s="492" t="e">
        <f>IF(ISNA(VLOOKUP($A207,#REF!,26,FALSE))=TRUE,"Invalid ID#",VLOOKUP($A207,#REF!,26,FALSE))</f>
        <v>#REF!</v>
      </c>
    </row>
    <row r="208" spans="1:18" s="100" customFormat="1" ht="12" customHeight="1" outlineLevel="1">
      <c r="A208" s="481" t="s">
        <v>20</v>
      </c>
      <c r="B208" s="482" t="e">
        <f>IF(ISNA(VLOOKUP($A208,#REF!,9,FALSE))=TRUE,"Invalid ID#",VLOOKUP($A208,#REF!,9,FALSE))</f>
        <v>#REF!</v>
      </c>
      <c r="C208" s="482" t="e">
        <f>IF(ISNA(VLOOKUP($A208,#REF!,10,FALSE))=TRUE,"Invalid ID#",VLOOKUP($A208,#REF!,10,FALSE))</f>
        <v>#REF!</v>
      </c>
      <c r="D208" s="483"/>
      <c r="E208" s="488" t="e">
        <f>IF(ISNA(VLOOKUP($A208,#REF!,7,FALSE))=TRUE,"Invalid ID#",VLOOKUP($A208,#REF!,7,FALSE))</f>
        <v>#REF!</v>
      </c>
      <c r="F208" s="488" t="e">
        <f>IF(ISNA(VLOOKUP($A208,#REF!,8,FALSE))=TRUE,"Invalid ID#",VLOOKUP($A208,#REF!,8,FALSE))</f>
        <v>#REF!</v>
      </c>
      <c r="G208" s="521" t="e">
        <f>IF(ISNA(VLOOKUP($A208,#REF!,12,FALSE))=TRUE,"Invalid ID#",VLOOKUP($A208,#REF!,12,FALSE))</f>
        <v>#REF!</v>
      </c>
      <c r="H208" s="485">
        <v>0</v>
      </c>
      <c r="I208" s="486" t="e">
        <f>IF(ISTEXT((VLOOKUP(A208,#REF!,13,FALSE))),(VLOOKUP(A208,#REF!,13,FALSE)),IF(ISNUMBER(VLOOKUP(A208,#REF!,13,FALSE))*ExchangeRate,VLOOKUP(A208,#REF!,13,FALSE))*ExchangeRate)</f>
        <v>#REF!</v>
      </c>
      <c r="J208" s="487" t="e">
        <f t="shared" si="32"/>
        <v>#REF!</v>
      </c>
      <c r="K208" s="485"/>
      <c r="L208" s="489" t="e">
        <f>IF(ISNA(VLOOKUP($A208,#REF!,14,FALSE))=TRUE,"Invalid ID#",VLOOKUP($A208,#REF!,14,FALSE))</f>
        <v>#REF!</v>
      </c>
      <c r="M208" s="516" t="e">
        <f>IF(ISNA(VLOOKUP($A208,#REF!,15,FALSE))=TRUE,"Invalid ID#",VLOOKUP($A208,#REF!,15,FALSE))</f>
        <v>#REF!</v>
      </c>
      <c r="N208" s="490" t="e">
        <f>IF(ISNA(VLOOKUP($A208,#REF!,16,FALSE))=TRUE,"Invalid ID#",VLOOKUP($A208,#REF!,16,FALSE))</f>
        <v>#REF!</v>
      </c>
      <c r="O208" s="491" t="e">
        <f t="shared" si="33"/>
        <v>#REF!</v>
      </c>
      <c r="P208" s="492" t="e">
        <f>IF(ISNA(VLOOKUP($A208,#REF!,17,FALSE))=TRUE,"Invalid ID#",VLOOKUP($A208,#REF!,17,FALSE))</f>
        <v>#REF!</v>
      </c>
      <c r="Q208" s="492" t="e">
        <f>IF(ISNA(VLOOKUP($A208,#REF!,18,FALSE))=TRUE,"Invalid ID#",VLOOKUP($A208,#REF!,18,FALSE))</f>
        <v>#REF!</v>
      </c>
      <c r="R208" s="492" t="e">
        <f>IF(ISNA(VLOOKUP($A208,#REF!,26,FALSE))=TRUE,"Invalid ID#",VLOOKUP($A208,#REF!,26,FALSE))</f>
        <v>#REF!</v>
      </c>
    </row>
    <row r="209" spans="1:18" s="100" customFormat="1" ht="12" customHeight="1" outlineLevel="1">
      <c r="A209" s="481" t="s">
        <v>20</v>
      </c>
      <c r="B209" s="482" t="e">
        <f>IF(ISNA(VLOOKUP($A209,#REF!,9,FALSE))=TRUE,"Invalid ID#",VLOOKUP($A209,#REF!,9,FALSE))</f>
        <v>#REF!</v>
      </c>
      <c r="C209" s="482" t="e">
        <f>IF(ISNA(VLOOKUP($A209,#REF!,10,FALSE))=TRUE,"Invalid ID#",VLOOKUP($A209,#REF!,10,FALSE))</f>
        <v>#REF!</v>
      </c>
      <c r="D209" s="483"/>
      <c r="E209" s="488" t="e">
        <f>IF(ISNA(VLOOKUP($A209,#REF!,7,FALSE))=TRUE,"Invalid ID#",VLOOKUP($A209,#REF!,7,FALSE))</f>
        <v>#REF!</v>
      </c>
      <c r="F209" s="488" t="e">
        <f>IF(ISNA(VLOOKUP($A209,#REF!,8,FALSE))=TRUE,"Invalid ID#",VLOOKUP($A209,#REF!,8,FALSE))</f>
        <v>#REF!</v>
      </c>
      <c r="G209" s="521" t="e">
        <f>IF(ISNA(VLOOKUP($A209,#REF!,12,FALSE))=TRUE,"Invalid ID#",VLOOKUP($A209,#REF!,12,FALSE))</f>
        <v>#REF!</v>
      </c>
      <c r="H209" s="485">
        <v>0</v>
      </c>
      <c r="I209" s="486" t="e">
        <f>IF(ISTEXT((VLOOKUP(A209,#REF!,13,FALSE))),(VLOOKUP(A209,#REF!,13,FALSE)),IF(ISNUMBER(VLOOKUP(A209,#REF!,13,FALSE))*ExchangeRate,VLOOKUP(A209,#REF!,13,FALSE))*ExchangeRate)</f>
        <v>#REF!</v>
      </c>
      <c r="J209" s="487" t="e">
        <f t="shared" si="32"/>
        <v>#REF!</v>
      </c>
      <c r="K209" s="485"/>
      <c r="L209" s="489" t="e">
        <f>IF(ISNA(VLOOKUP($A209,#REF!,14,FALSE))=TRUE,"Invalid ID#",VLOOKUP($A209,#REF!,14,FALSE))</f>
        <v>#REF!</v>
      </c>
      <c r="M209" s="516" t="e">
        <f>IF(ISNA(VLOOKUP($A209,#REF!,15,FALSE))=TRUE,"Invalid ID#",VLOOKUP($A209,#REF!,15,FALSE))</f>
        <v>#REF!</v>
      </c>
      <c r="N209" s="490" t="e">
        <f>IF(ISNA(VLOOKUP($A209,#REF!,16,FALSE))=TRUE,"Invalid ID#",VLOOKUP($A209,#REF!,16,FALSE))</f>
        <v>#REF!</v>
      </c>
      <c r="O209" s="491" t="e">
        <f t="shared" si="33"/>
        <v>#REF!</v>
      </c>
      <c r="P209" s="492" t="e">
        <f>IF(ISNA(VLOOKUP($A209,#REF!,17,FALSE))=TRUE,"Invalid ID#",VLOOKUP($A209,#REF!,17,FALSE))</f>
        <v>#REF!</v>
      </c>
      <c r="Q209" s="492" t="e">
        <f>IF(ISNA(VLOOKUP($A209,#REF!,18,FALSE))=TRUE,"Invalid ID#",VLOOKUP($A209,#REF!,18,FALSE))</f>
        <v>#REF!</v>
      </c>
      <c r="R209" s="492" t="e">
        <f>IF(ISNA(VLOOKUP($A209,#REF!,26,FALSE))=TRUE,"Invalid ID#",VLOOKUP($A209,#REF!,26,FALSE))</f>
        <v>#REF!</v>
      </c>
    </row>
    <row r="210" spans="1:18" s="100" customFormat="1" ht="12" customHeight="1" outlineLevel="1">
      <c r="A210" s="481" t="s">
        <v>20</v>
      </c>
      <c r="B210" s="482" t="e">
        <f>IF(ISNA(VLOOKUP($A210,#REF!,9,FALSE))=TRUE,"Invalid ID#",VLOOKUP($A210,#REF!,9,FALSE))</f>
        <v>#REF!</v>
      </c>
      <c r="C210" s="482" t="e">
        <f>IF(ISNA(VLOOKUP($A210,#REF!,10,FALSE))=TRUE,"Invalid ID#",VLOOKUP($A210,#REF!,10,FALSE))</f>
        <v>#REF!</v>
      </c>
      <c r="D210" s="483"/>
      <c r="E210" s="488" t="e">
        <f>IF(ISNA(VLOOKUP($A210,#REF!,7,FALSE))=TRUE,"Invalid ID#",VLOOKUP($A210,#REF!,7,FALSE))</f>
        <v>#REF!</v>
      </c>
      <c r="F210" s="488" t="e">
        <f>IF(ISNA(VLOOKUP($A210,#REF!,8,FALSE))=TRUE,"Invalid ID#",VLOOKUP($A210,#REF!,8,FALSE))</f>
        <v>#REF!</v>
      </c>
      <c r="G210" s="521" t="e">
        <f>IF(ISNA(VLOOKUP($A210,#REF!,12,FALSE))=TRUE,"Invalid ID#",VLOOKUP($A210,#REF!,12,FALSE))</f>
        <v>#REF!</v>
      </c>
      <c r="H210" s="485">
        <v>0</v>
      </c>
      <c r="I210" s="486" t="e">
        <f>IF(ISTEXT((VLOOKUP(A210,#REF!,13,FALSE))),(VLOOKUP(A210,#REF!,13,FALSE)),IF(ISNUMBER(VLOOKUP(A210,#REF!,13,FALSE))*ExchangeRate,VLOOKUP(A210,#REF!,13,FALSE))*ExchangeRate)</f>
        <v>#REF!</v>
      </c>
      <c r="J210" s="487" t="e">
        <f t="shared" si="32"/>
        <v>#REF!</v>
      </c>
      <c r="K210" s="485"/>
      <c r="L210" s="489" t="e">
        <f>IF(ISNA(VLOOKUP($A210,#REF!,14,FALSE))=TRUE,"Invalid ID#",VLOOKUP($A210,#REF!,14,FALSE))</f>
        <v>#REF!</v>
      </c>
      <c r="M210" s="516" t="e">
        <f>IF(ISNA(VLOOKUP($A210,#REF!,15,FALSE))=TRUE,"Invalid ID#",VLOOKUP($A210,#REF!,15,FALSE))</f>
        <v>#REF!</v>
      </c>
      <c r="N210" s="490" t="e">
        <f>IF(ISNA(VLOOKUP($A210,#REF!,16,FALSE))=TRUE,"Invalid ID#",VLOOKUP($A210,#REF!,16,FALSE))</f>
        <v>#REF!</v>
      </c>
      <c r="O210" s="491" t="e">
        <f t="shared" si="33"/>
        <v>#REF!</v>
      </c>
      <c r="P210" s="492" t="e">
        <f>IF(ISNA(VLOOKUP($A210,#REF!,17,FALSE))=TRUE,"Invalid ID#",VLOOKUP($A210,#REF!,17,FALSE))</f>
        <v>#REF!</v>
      </c>
      <c r="Q210" s="492" t="e">
        <f>IF(ISNA(VLOOKUP($A210,#REF!,18,FALSE))=TRUE,"Invalid ID#",VLOOKUP($A210,#REF!,18,FALSE))</f>
        <v>#REF!</v>
      </c>
      <c r="R210" s="492" t="e">
        <f>IF(ISNA(VLOOKUP($A210,#REF!,26,FALSE))=TRUE,"Invalid ID#",VLOOKUP($A210,#REF!,26,FALSE))</f>
        <v>#REF!</v>
      </c>
    </row>
    <row r="211" spans="1:18" s="100" customFormat="1" ht="12" customHeight="1" outlineLevel="1">
      <c r="A211" s="481" t="s">
        <v>20</v>
      </c>
      <c r="B211" s="482" t="e">
        <f>IF(ISNA(VLOOKUP($A211,#REF!,9,FALSE))=TRUE,"Invalid ID#",VLOOKUP($A211,#REF!,9,FALSE))</f>
        <v>#REF!</v>
      </c>
      <c r="C211" s="482" t="e">
        <f>IF(ISNA(VLOOKUP($A211,#REF!,10,FALSE))=TRUE,"Invalid ID#",VLOOKUP($A211,#REF!,10,FALSE))</f>
        <v>#REF!</v>
      </c>
      <c r="D211" s="483"/>
      <c r="E211" s="488" t="e">
        <f>IF(ISNA(VLOOKUP($A211,#REF!,7,FALSE))=TRUE,"Invalid ID#",VLOOKUP($A211,#REF!,7,FALSE))</f>
        <v>#REF!</v>
      </c>
      <c r="F211" s="488" t="e">
        <f>IF(ISNA(VLOOKUP($A211,#REF!,8,FALSE))=TRUE,"Invalid ID#",VLOOKUP($A211,#REF!,8,FALSE))</f>
        <v>#REF!</v>
      </c>
      <c r="G211" s="521" t="e">
        <f>IF(ISNA(VLOOKUP($A211,#REF!,12,FALSE))=TRUE,"Invalid ID#",VLOOKUP($A211,#REF!,12,FALSE))</f>
        <v>#REF!</v>
      </c>
      <c r="H211" s="485">
        <v>0</v>
      </c>
      <c r="I211" s="486" t="e">
        <f>IF(ISTEXT((VLOOKUP(A211,#REF!,13,FALSE))),(VLOOKUP(A211,#REF!,13,FALSE)),IF(ISNUMBER(VLOOKUP(A211,#REF!,13,FALSE))*ExchangeRate,VLOOKUP(A211,#REF!,13,FALSE))*ExchangeRate)</f>
        <v>#REF!</v>
      </c>
      <c r="J211" s="487" t="e">
        <f t="shared" si="32"/>
        <v>#REF!</v>
      </c>
      <c r="K211" s="485"/>
      <c r="L211" s="489" t="e">
        <f>IF(ISNA(VLOOKUP($A211,#REF!,14,FALSE))=TRUE,"Invalid ID#",VLOOKUP($A211,#REF!,14,FALSE))</f>
        <v>#REF!</v>
      </c>
      <c r="M211" s="516" t="e">
        <f>IF(ISNA(VLOOKUP($A211,#REF!,15,FALSE))=TRUE,"Invalid ID#",VLOOKUP($A211,#REF!,15,FALSE))</f>
        <v>#REF!</v>
      </c>
      <c r="N211" s="490" t="e">
        <f>IF(ISNA(VLOOKUP($A211,#REF!,16,FALSE))=TRUE,"Invalid ID#",VLOOKUP($A211,#REF!,16,FALSE))</f>
        <v>#REF!</v>
      </c>
      <c r="O211" s="491" t="e">
        <f t="shared" si="33"/>
        <v>#REF!</v>
      </c>
      <c r="P211" s="492" t="e">
        <f>IF(ISNA(VLOOKUP($A211,#REF!,17,FALSE))=TRUE,"Invalid ID#",VLOOKUP($A211,#REF!,17,FALSE))</f>
        <v>#REF!</v>
      </c>
      <c r="Q211" s="492" t="e">
        <f>IF(ISNA(VLOOKUP($A211,#REF!,18,FALSE))=TRUE,"Invalid ID#",VLOOKUP($A211,#REF!,18,FALSE))</f>
        <v>#REF!</v>
      </c>
      <c r="R211" s="492" t="e">
        <f>IF(ISNA(VLOOKUP($A211,#REF!,26,FALSE))=TRUE,"Invalid ID#",VLOOKUP($A211,#REF!,26,FALSE))</f>
        <v>#REF!</v>
      </c>
    </row>
    <row r="212" spans="1:18" s="100" customFormat="1" ht="12" customHeight="1" outlineLevel="1">
      <c r="A212" s="481" t="s">
        <v>20</v>
      </c>
      <c r="B212" s="482" t="e">
        <f>IF(ISNA(VLOOKUP($A212,#REF!,9,FALSE))=TRUE,"Invalid ID#",VLOOKUP($A212,#REF!,9,FALSE))</f>
        <v>#REF!</v>
      </c>
      <c r="C212" s="482" t="e">
        <f>IF(ISNA(VLOOKUP($A212,#REF!,10,FALSE))=TRUE,"Invalid ID#",VLOOKUP($A212,#REF!,10,FALSE))</f>
        <v>#REF!</v>
      </c>
      <c r="D212" s="483"/>
      <c r="E212" s="488" t="e">
        <f>IF(ISNA(VLOOKUP($A212,#REF!,7,FALSE))=TRUE,"Invalid ID#",VLOOKUP($A212,#REF!,7,FALSE))</f>
        <v>#REF!</v>
      </c>
      <c r="F212" s="488" t="e">
        <f>IF(ISNA(VLOOKUP($A212,#REF!,8,FALSE))=TRUE,"Invalid ID#",VLOOKUP($A212,#REF!,8,FALSE))</f>
        <v>#REF!</v>
      </c>
      <c r="G212" s="521" t="e">
        <f>IF(ISNA(VLOOKUP($A212,#REF!,12,FALSE))=TRUE,"Invalid ID#",VLOOKUP($A212,#REF!,12,FALSE))</f>
        <v>#REF!</v>
      </c>
      <c r="H212" s="485">
        <v>0</v>
      </c>
      <c r="I212" s="486" t="e">
        <f>IF(ISTEXT((VLOOKUP(A212,#REF!,13,FALSE))),(VLOOKUP(A212,#REF!,13,FALSE)),IF(ISNUMBER(VLOOKUP(A212,#REF!,13,FALSE))*ExchangeRate,VLOOKUP(A212,#REF!,13,FALSE))*ExchangeRate)</f>
        <v>#REF!</v>
      </c>
      <c r="J212" s="487" t="e">
        <f t="shared" si="32"/>
        <v>#REF!</v>
      </c>
      <c r="K212" s="485"/>
      <c r="L212" s="489" t="e">
        <f>IF(ISNA(VLOOKUP($A212,#REF!,14,FALSE))=TRUE,"Invalid ID#",VLOOKUP($A212,#REF!,14,FALSE))</f>
        <v>#REF!</v>
      </c>
      <c r="M212" s="516" t="e">
        <f>IF(ISNA(VLOOKUP($A212,#REF!,15,FALSE))=TRUE,"Invalid ID#",VLOOKUP($A212,#REF!,15,FALSE))</f>
        <v>#REF!</v>
      </c>
      <c r="N212" s="490" t="e">
        <f>IF(ISNA(VLOOKUP($A212,#REF!,16,FALSE))=TRUE,"Invalid ID#",VLOOKUP($A212,#REF!,16,FALSE))</f>
        <v>#REF!</v>
      </c>
      <c r="O212" s="491" t="e">
        <f t="shared" si="33"/>
        <v>#REF!</v>
      </c>
      <c r="P212" s="492" t="e">
        <f>IF(ISNA(VLOOKUP($A212,#REF!,17,FALSE))=TRUE,"Invalid ID#",VLOOKUP($A212,#REF!,17,FALSE))</f>
        <v>#REF!</v>
      </c>
      <c r="Q212" s="492" t="e">
        <f>IF(ISNA(VLOOKUP($A212,#REF!,18,FALSE))=TRUE,"Invalid ID#",VLOOKUP($A212,#REF!,18,FALSE))</f>
        <v>#REF!</v>
      </c>
      <c r="R212" s="492" t="e">
        <f>IF(ISNA(VLOOKUP($A212,#REF!,26,FALSE))=TRUE,"Invalid ID#",VLOOKUP($A212,#REF!,26,FALSE))</f>
        <v>#REF!</v>
      </c>
    </row>
    <row r="213" spans="1:18" s="100" customFormat="1" ht="12" customHeight="1" outlineLevel="1">
      <c r="A213" s="481" t="s">
        <v>20</v>
      </c>
      <c r="B213" s="482" t="e">
        <f>IF(ISNA(VLOOKUP($A213,#REF!,9,FALSE))=TRUE,"Invalid ID#",VLOOKUP($A213,#REF!,9,FALSE))</f>
        <v>#REF!</v>
      </c>
      <c r="C213" s="482" t="e">
        <f>IF(ISNA(VLOOKUP($A213,#REF!,10,FALSE))=TRUE,"Invalid ID#",VLOOKUP($A213,#REF!,10,FALSE))</f>
        <v>#REF!</v>
      </c>
      <c r="D213" s="483"/>
      <c r="E213" s="488" t="e">
        <f>IF(ISNA(VLOOKUP($A213,#REF!,7,FALSE))=TRUE,"Invalid ID#",VLOOKUP($A213,#REF!,7,FALSE))</f>
        <v>#REF!</v>
      </c>
      <c r="F213" s="488" t="e">
        <f>IF(ISNA(VLOOKUP($A213,#REF!,8,FALSE))=TRUE,"Invalid ID#",VLOOKUP($A213,#REF!,8,FALSE))</f>
        <v>#REF!</v>
      </c>
      <c r="G213" s="521" t="e">
        <f>IF(ISNA(VLOOKUP($A213,#REF!,12,FALSE))=TRUE,"Invalid ID#",VLOOKUP($A213,#REF!,12,FALSE))</f>
        <v>#REF!</v>
      </c>
      <c r="H213" s="485">
        <v>0</v>
      </c>
      <c r="I213" s="486" t="e">
        <f>IF(ISTEXT((VLOOKUP(A213,#REF!,13,FALSE))),(VLOOKUP(A213,#REF!,13,FALSE)),IF(ISNUMBER(VLOOKUP(A213,#REF!,13,FALSE))*ExchangeRate,VLOOKUP(A213,#REF!,13,FALSE))*ExchangeRate)</f>
        <v>#REF!</v>
      </c>
      <c r="J213" s="487" t="e">
        <f t="shared" si="32"/>
        <v>#REF!</v>
      </c>
      <c r="K213" s="485"/>
      <c r="L213" s="489" t="e">
        <f>IF(ISNA(VLOOKUP($A213,#REF!,14,FALSE))=TRUE,"Invalid ID#",VLOOKUP($A213,#REF!,14,FALSE))</f>
        <v>#REF!</v>
      </c>
      <c r="M213" s="516" t="e">
        <f>IF(ISNA(VLOOKUP($A213,#REF!,15,FALSE))=TRUE,"Invalid ID#",VLOOKUP($A213,#REF!,15,FALSE))</f>
        <v>#REF!</v>
      </c>
      <c r="N213" s="490" t="e">
        <f>IF(ISNA(VLOOKUP($A213,#REF!,16,FALSE))=TRUE,"Invalid ID#",VLOOKUP($A213,#REF!,16,FALSE))</f>
        <v>#REF!</v>
      </c>
      <c r="O213" s="491" t="e">
        <f t="shared" si="33"/>
        <v>#REF!</v>
      </c>
      <c r="P213" s="492" t="e">
        <f>IF(ISNA(VLOOKUP($A213,#REF!,17,FALSE))=TRUE,"Invalid ID#",VLOOKUP($A213,#REF!,17,FALSE))</f>
        <v>#REF!</v>
      </c>
      <c r="Q213" s="492" t="e">
        <f>IF(ISNA(VLOOKUP($A213,#REF!,18,FALSE))=TRUE,"Invalid ID#",VLOOKUP($A213,#REF!,18,FALSE))</f>
        <v>#REF!</v>
      </c>
      <c r="R213" s="492" t="e">
        <f>IF(ISNA(VLOOKUP($A213,#REF!,26,FALSE))=TRUE,"Invalid ID#",VLOOKUP($A213,#REF!,26,FALSE))</f>
        <v>#REF!</v>
      </c>
    </row>
    <row r="214" spans="1:18" s="100" customFormat="1" ht="12" customHeight="1" outlineLevel="1">
      <c r="A214" s="481" t="s">
        <v>20</v>
      </c>
      <c r="B214" s="482" t="e">
        <f>IF(ISNA(VLOOKUP($A214,#REF!,9,FALSE))=TRUE,"Invalid ID#",VLOOKUP($A214,#REF!,9,FALSE))</f>
        <v>#REF!</v>
      </c>
      <c r="C214" s="482" t="e">
        <f>IF(ISNA(VLOOKUP($A214,#REF!,10,FALSE))=TRUE,"Invalid ID#",VLOOKUP($A214,#REF!,10,FALSE))</f>
        <v>#REF!</v>
      </c>
      <c r="D214" s="483"/>
      <c r="E214" s="488" t="e">
        <f>IF(ISNA(VLOOKUP($A214,#REF!,7,FALSE))=TRUE,"Invalid ID#",VLOOKUP($A214,#REF!,7,FALSE))</f>
        <v>#REF!</v>
      </c>
      <c r="F214" s="488" t="e">
        <f>IF(ISNA(VLOOKUP($A214,#REF!,8,FALSE))=TRUE,"Invalid ID#",VLOOKUP($A214,#REF!,8,FALSE))</f>
        <v>#REF!</v>
      </c>
      <c r="G214" s="521" t="e">
        <f>IF(ISNA(VLOOKUP($A214,#REF!,12,FALSE))=TRUE,"Invalid ID#",VLOOKUP($A214,#REF!,12,FALSE))</f>
        <v>#REF!</v>
      </c>
      <c r="H214" s="485">
        <v>0</v>
      </c>
      <c r="I214" s="486" t="e">
        <f>IF(ISTEXT((VLOOKUP(A214,#REF!,13,FALSE))),(VLOOKUP(A214,#REF!,13,FALSE)),IF(ISNUMBER(VLOOKUP(A214,#REF!,13,FALSE))*ExchangeRate,VLOOKUP(A214,#REF!,13,FALSE))*ExchangeRate)</f>
        <v>#REF!</v>
      </c>
      <c r="J214" s="487" t="e">
        <f t="shared" si="32"/>
        <v>#REF!</v>
      </c>
      <c r="K214" s="485"/>
      <c r="L214" s="489" t="e">
        <f>IF(ISNA(VLOOKUP($A214,#REF!,14,FALSE))=TRUE,"Invalid ID#",VLOOKUP($A214,#REF!,14,FALSE))</f>
        <v>#REF!</v>
      </c>
      <c r="M214" s="516" t="e">
        <f>IF(ISNA(VLOOKUP($A214,#REF!,15,FALSE))=TRUE,"Invalid ID#",VLOOKUP($A214,#REF!,15,FALSE))</f>
        <v>#REF!</v>
      </c>
      <c r="N214" s="490" t="e">
        <f>IF(ISNA(VLOOKUP($A214,#REF!,16,FALSE))=TRUE,"Invalid ID#",VLOOKUP($A214,#REF!,16,FALSE))</f>
        <v>#REF!</v>
      </c>
      <c r="O214" s="491" t="e">
        <f t="shared" si="33"/>
        <v>#REF!</v>
      </c>
      <c r="P214" s="492" t="e">
        <f>IF(ISNA(VLOOKUP($A214,#REF!,17,FALSE))=TRUE,"Invalid ID#",VLOOKUP($A214,#REF!,17,FALSE))</f>
        <v>#REF!</v>
      </c>
      <c r="Q214" s="492" t="e">
        <f>IF(ISNA(VLOOKUP($A214,#REF!,18,FALSE))=TRUE,"Invalid ID#",VLOOKUP($A214,#REF!,18,FALSE))</f>
        <v>#REF!</v>
      </c>
      <c r="R214" s="492" t="e">
        <f>IF(ISNA(VLOOKUP($A214,#REF!,26,FALSE))=TRUE,"Invalid ID#",VLOOKUP($A214,#REF!,26,FALSE))</f>
        <v>#REF!</v>
      </c>
    </row>
    <row r="215" spans="1:18" s="100" customFormat="1" ht="12" customHeight="1" outlineLevel="1" thickBot="1">
      <c r="A215" s="481" t="s">
        <v>20</v>
      </c>
      <c r="B215" s="482" t="e">
        <f>IF(ISNA(VLOOKUP($A215,#REF!,9,FALSE))=TRUE,"Invalid ID#",VLOOKUP($A215,#REF!,9,FALSE))</f>
        <v>#REF!</v>
      </c>
      <c r="C215" s="482" t="e">
        <f>IF(ISNA(VLOOKUP($A215,#REF!,10,FALSE))=TRUE,"Invalid ID#",VLOOKUP($A215,#REF!,10,FALSE))</f>
        <v>#REF!</v>
      </c>
      <c r="D215" s="483"/>
      <c r="E215" s="488" t="e">
        <f>IF(ISNA(VLOOKUP($A215,#REF!,7,FALSE))=TRUE,"Invalid ID#",VLOOKUP($A215,#REF!,7,FALSE))</f>
        <v>#REF!</v>
      </c>
      <c r="F215" s="488" t="e">
        <f>IF(ISNA(VLOOKUP($A215,#REF!,8,FALSE))=TRUE,"Invalid ID#",VLOOKUP($A215,#REF!,8,FALSE))</f>
        <v>#REF!</v>
      </c>
      <c r="G215" s="521" t="e">
        <f>IF(ISNA(VLOOKUP($A215,#REF!,12,FALSE))=TRUE,"Invalid ID#",VLOOKUP($A215,#REF!,12,FALSE))</f>
        <v>#REF!</v>
      </c>
      <c r="H215" s="485">
        <v>0</v>
      </c>
      <c r="I215" s="486" t="e">
        <f>IF(ISTEXT((VLOOKUP(A215,#REF!,13,FALSE))),(VLOOKUP(A215,#REF!,13,FALSE)),IF(ISNUMBER(VLOOKUP(A215,#REF!,13,FALSE))*ExchangeRate,VLOOKUP(A215,#REF!,13,FALSE))*ExchangeRate)</f>
        <v>#REF!</v>
      </c>
      <c r="J215" s="487" t="e">
        <f t="shared" si="32"/>
        <v>#REF!</v>
      </c>
      <c r="K215" s="485"/>
      <c r="L215" s="489" t="e">
        <f>IF(ISNA(VLOOKUP($A215,#REF!,14,FALSE))=TRUE,"Invalid ID#",VLOOKUP($A215,#REF!,14,FALSE))</f>
        <v>#REF!</v>
      </c>
      <c r="M215" s="516" t="e">
        <f>IF(ISNA(VLOOKUP($A215,#REF!,15,FALSE))=TRUE,"Invalid ID#",VLOOKUP($A215,#REF!,15,FALSE))</f>
        <v>#REF!</v>
      </c>
      <c r="N215" s="490" t="e">
        <f>IF(ISNA(VLOOKUP($A215,#REF!,16,FALSE))=TRUE,"Invalid ID#",VLOOKUP($A215,#REF!,16,FALSE))</f>
        <v>#REF!</v>
      </c>
      <c r="O215" s="491" t="e">
        <f t="shared" si="33"/>
        <v>#REF!</v>
      </c>
      <c r="P215" s="492" t="e">
        <f>IF(ISNA(VLOOKUP($A215,#REF!,17,FALSE))=TRUE,"Invalid ID#",VLOOKUP($A215,#REF!,17,FALSE))</f>
        <v>#REF!</v>
      </c>
      <c r="Q215" s="492" t="e">
        <f>IF(ISNA(VLOOKUP($A215,#REF!,18,FALSE))=TRUE,"Invalid ID#",VLOOKUP($A215,#REF!,18,FALSE))</f>
        <v>#REF!</v>
      </c>
      <c r="R215" s="492" t="e">
        <f>IF(ISNA(VLOOKUP($A215,#REF!,26,FALSE))=TRUE,"Invalid ID#",VLOOKUP($A215,#REF!,26,FALSE))</f>
        <v>#REF!</v>
      </c>
    </row>
    <row r="216" spans="1:18" s="100" customFormat="1" ht="13.15" customHeight="1" outlineLevel="1" thickTop="1">
      <c r="A216" s="98"/>
      <c r="B216" s="97"/>
      <c r="C216" s="98"/>
      <c r="D216" s="442"/>
      <c r="E216" s="325"/>
      <c r="F216" s="325"/>
      <c r="G216" s="104"/>
      <c r="H216" s="359"/>
      <c r="I216" s="25"/>
      <c r="J216" s="495"/>
      <c r="K216" s="496" t="e">
        <f>SUM(J204:J216)</f>
        <v>#REF!</v>
      </c>
      <c r="L216" s="517"/>
      <c r="M216" s="517"/>
      <c r="N216" s="531"/>
      <c r="O216" s="532"/>
      <c r="P216" s="29"/>
      <c r="Q216" s="29"/>
      <c r="R216" s="29"/>
    </row>
    <row r="217" spans="1:18" s="100" customFormat="1" ht="13.15" customHeight="1" outlineLevel="1">
      <c r="A217" s="98"/>
      <c r="B217" s="97"/>
      <c r="C217" s="98"/>
      <c r="D217" s="442"/>
      <c r="E217" s="325"/>
      <c r="F217" s="325"/>
      <c r="G217" s="104"/>
      <c r="H217" s="546" t="s">
        <v>145</v>
      </c>
      <c r="I217" s="25"/>
      <c r="J217" s="26"/>
      <c r="K217" s="349"/>
      <c r="L217" s="517"/>
      <c r="M217" s="517"/>
      <c r="N217" s="531"/>
      <c r="O217" s="532"/>
      <c r="P217" s="29"/>
      <c r="Q217" s="29"/>
      <c r="R217" s="29"/>
    </row>
    <row r="218" spans="1:18" s="114" customFormat="1" ht="13.15" customHeight="1" outlineLevel="1">
      <c r="A218" s="544" t="s">
        <v>146</v>
      </c>
      <c r="B218" s="107"/>
      <c r="C218" s="108"/>
      <c r="D218" s="115" t="s">
        <v>71</v>
      </c>
      <c r="E218" s="109"/>
      <c r="F218" s="109"/>
      <c r="G218" s="523"/>
      <c r="H218" s="545">
        <f>COUNTIF(H219:H229,"&lt;&gt;0")</f>
        <v>0</v>
      </c>
      <c r="I218" s="112"/>
      <c r="J218" s="112"/>
      <c r="K218" s="112"/>
      <c r="L218" s="519"/>
      <c r="M218" s="519"/>
      <c r="N218" s="248"/>
      <c r="O218" s="113"/>
      <c r="P218" s="249"/>
      <c r="Q218" s="249"/>
      <c r="R218" s="249"/>
    </row>
    <row r="219" spans="1:18" s="100" customFormat="1" ht="12" customHeight="1" outlineLevel="1">
      <c r="A219" s="481" t="s">
        <v>20</v>
      </c>
      <c r="B219" s="482" t="e">
        <f>IF(ISNA(VLOOKUP($A219,#REF!,9,FALSE))=TRUE,"Invalid ID#",VLOOKUP($A219,#REF!,9,FALSE))</f>
        <v>#REF!</v>
      </c>
      <c r="C219" s="482" t="e">
        <f>IF(ISNA(VLOOKUP($A219,#REF!,10,FALSE))=TRUE,"Invalid ID#",VLOOKUP($A219,#REF!,10,FALSE))</f>
        <v>#REF!</v>
      </c>
      <c r="D219" s="483"/>
      <c r="E219" s="488" t="e">
        <f>IF(ISNA(VLOOKUP($A219,#REF!,7,FALSE))=TRUE,"Invalid ID#",VLOOKUP($A219,#REF!,7,FALSE))</f>
        <v>#REF!</v>
      </c>
      <c r="F219" s="488" t="e">
        <f>IF(ISNA(VLOOKUP($A219,#REF!,8,FALSE))=TRUE,"Invalid ID#",VLOOKUP($A219,#REF!,8,FALSE))</f>
        <v>#REF!</v>
      </c>
      <c r="G219" s="521" t="e">
        <f>IF(ISNA(VLOOKUP($A219,#REF!,12,FALSE))=TRUE,"Invalid ID#",VLOOKUP($A219,#REF!,12,FALSE))</f>
        <v>#REF!</v>
      </c>
      <c r="H219" s="485">
        <v>0</v>
      </c>
      <c r="I219" s="486" t="e">
        <f>IF(ISTEXT((VLOOKUP(A219,#REF!,13,FALSE))),(VLOOKUP(A219,#REF!,13,FALSE)),IF(ISNUMBER(VLOOKUP(A219,#REF!,13,FALSE))*ExchangeRate,VLOOKUP(A219,#REF!,13,FALSE))*ExchangeRate)</f>
        <v>#REF!</v>
      </c>
      <c r="J219" s="487" t="e">
        <f t="shared" ref="J219:J229" si="34">IF(ISTEXT(I219),I219,H219*I219)</f>
        <v>#REF!</v>
      </c>
      <c r="K219" s="485"/>
      <c r="L219" s="489" t="e">
        <f>IF(ISNA(VLOOKUP($A219,#REF!,14,FALSE))=TRUE,"Invalid ID#",VLOOKUP($A219,#REF!,14,FALSE))</f>
        <v>#REF!</v>
      </c>
      <c r="M219" s="516" t="e">
        <f>IF(ISNA(VLOOKUP($A219,#REF!,15,FALSE))=TRUE,"Invalid ID#",VLOOKUP($A219,#REF!,15,FALSE))</f>
        <v>#REF!</v>
      </c>
      <c r="N219" s="490" t="e">
        <f>IF(ISNA(VLOOKUP($A219,#REF!,16,FALSE))=TRUE,"Invalid ID#",VLOOKUP($A219,#REF!,16,FALSE))</f>
        <v>#REF!</v>
      </c>
      <c r="O219" s="491" t="e">
        <f t="shared" ref="O219:O229" si="35">ROUNDUP((H219*N219),0)</f>
        <v>#REF!</v>
      </c>
      <c r="P219" s="492" t="e">
        <f>IF(ISNA(VLOOKUP($A219,#REF!,17,FALSE))=TRUE,"Invalid ID#",VLOOKUP($A219,#REF!,17,FALSE))</f>
        <v>#REF!</v>
      </c>
      <c r="Q219" s="492" t="e">
        <f>IF(ISNA(VLOOKUP($A219,#REF!,18,FALSE))=TRUE,"Invalid ID#",VLOOKUP($A219,#REF!,18,FALSE))</f>
        <v>#REF!</v>
      </c>
      <c r="R219" s="492" t="e">
        <f>IF(ISNA(VLOOKUP($A219,#REF!,26,FALSE))=TRUE,"Invalid ID#",VLOOKUP($A219,#REF!,26,FALSE))</f>
        <v>#REF!</v>
      </c>
    </row>
    <row r="220" spans="1:18" s="100" customFormat="1" ht="12" customHeight="1" outlineLevel="1">
      <c r="A220" s="481" t="s">
        <v>20</v>
      </c>
      <c r="B220" s="482" t="e">
        <f>IF(ISNA(VLOOKUP($A220,#REF!,9,FALSE))=TRUE,"Invalid ID#",VLOOKUP($A220,#REF!,9,FALSE))</f>
        <v>#REF!</v>
      </c>
      <c r="C220" s="482" t="e">
        <f>IF(ISNA(VLOOKUP($A220,#REF!,10,FALSE))=TRUE,"Invalid ID#",VLOOKUP($A220,#REF!,10,FALSE))</f>
        <v>#REF!</v>
      </c>
      <c r="D220" s="483"/>
      <c r="E220" s="488" t="e">
        <f>IF(ISNA(VLOOKUP($A220,#REF!,7,FALSE))=TRUE,"Invalid ID#",VLOOKUP($A220,#REF!,7,FALSE))</f>
        <v>#REF!</v>
      </c>
      <c r="F220" s="488" t="e">
        <f>IF(ISNA(VLOOKUP($A220,#REF!,8,FALSE))=TRUE,"Invalid ID#",VLOOKUP($A220,#REF!,8,FALSE))</f>
        <v>#REF!</v>
      </c>
      <c r="G220" s="521" t="e">
        <f>IF(ISNA(VLOOKUP($A220,#REF!,12,FALSE))=TRUE,"Invalid ID#",VLOOKUP($A220,#REF!,12,FALSE))</f>
        <v>#REF!</v>
      </c>
      <c r="H220" s="485">
        <v>0</v>
      </c>
      <c r="I220" s="486" t="e">
        <f>IF(ISTEXT((VLOOKUP(A220,#REF!,13,FALSE))),(VLOOKUP(A220,#REF!,13,FALSE)),IF(ISNUMBER(VLOOKUP(A220,#REF!,13,FALSE))*ExchangeRate,VLOOKUP(A220,#REF!,13,FALSE))*ExchangeRate)</f>
        <v>#REF!</v>
      </c>
      <c r="J220" s="487" t="e">
        <f t="shared" si="34"/>
        <v>#REF!</v>
      </c>
      <c r="K220" s="485"/>
      <c r="L220" s="489" t="e">
        <f>IF(ISNA(VLOOKUP($A220,#REF!,14,FALSE))=TRUE,"Invalid ID#",VLOOKUP($A220,#REF!,14,FALSE))</f>
        <v>#REF!</v>
      </c>
      <c r="M220" s="516" t="e">
        <f>IF(ISNA(VLOOKUP($A220,#REF!,15,FALSE))=TRUE,"Invalid ID#",VLOOKUP($A220,#REF!,15,FALSE))</f>
        <v>#REF!</v>
      </c>
      <c r="N220" s="490" t="e">
        <f>IF(ISNA(VLOOKUP($A220,#REF!,16,FALSE))=TRUE,"Invalid ID#",VLOOKUP($A220,#REF!,16,FALSE))</f>
        <v>#REF!</v>
      </c>
      <c r="O220" s="491" t="e">
        <f t="shared" si="35"/>
        <v>#REF!</v>
      </c>
      <c r="P220" s="492" t="e">
        <f>IF(ISNA(VLOOKUP($A220,#REF!,17,FALSE))=TRUE,"Invalid ID#",VLOOKUP($A220,#REF!,17,FALSE))</f>
        <v>#REF!</v>
      </c>
      <c r="Q220" s="492" t="e">
        <f>IF(ISNA(VLOOKUP($A220,#REF!,18,FALSE))=TRUE,"Invalid ID#",VLOOKUP($A220,#REF!,18,FALSE))</f>
        <v>#REF!</v>
      </c>
      <c r="R220" s="492" t="e">
        <f>IF(ISNA(VLOOKUP($A220,#REF!,26,FALSE))=TRUE,"Invalid ID#",VLOOKUP($A220,#REF!,26,FALSE))</f>
        <v>#REF!</v>
      </c>
    </row>
    <row r="221" spans="1:18" s="100" customFormat="1" ht="12" customHeight="1" outlineLevel="1">
      <c r="A221" s="481" t="s">
        <v>20</v>
      </c>
      <c r="B221" s="482" t="e">
        <f>IF(ISNA(VLOOKUP($A221,#REF!,9,FALSE))=TRUE,"Invalid ID#",VLOOKUP($A221,#REF!,9,FALSE))</f>
        <v>#REF!</v>
      </c>
      <c r="C221" s="482" t="e">
        <f>IF(ISNA(VLOOKUP($A221,#REF!,10,FALSE))=TRUE,"Invalid ID#",VLOOKUP($A221,#REF!,10,FALSE))</f>
        <v>#REF!</v>
      </c>
      <c r="D221" s="483"/>
      <c r="E221" s="488" t="e">
        <f>IF(ISNA(VLOOKUP($A221,#REF!,7,FALSE))=TRUE,"Invalid ID#",VLOOKUP($A221,#REF!,7,FALSE))</f>
        <v>#REF!</v>
      </c>
      <c r="F221" s="488" t="e">
        <f>IF(ISNA(VLOOKUP($A221,#REF!,8,FALSE))=TRUE,"Invalid ID#",VLOOKUP($A221,#REF!,8,FALSE))</f>
        <v>#REF!</v>
      </c>
      <c r="G221" s="521" t="e">
        <f>IF(ISNA(VLOOKUP($A221,#REF!,12,FALSE))=TRUE,"Invalid ID#",VLOOKUP($A221,#REF!,12,FALSE))</f>
        <v>#REF!</v>
      </c>
      <c r="H221" s="485">
        <v>0</v>
      </c>
      <c r="I221" s="486" t="e">
        <f>IF(ISTEXT((VLOOKUP(A221,#REF!,13,FALSE))),(VLOOKUP(A221,#REF!,13,FALSE)),IF(ISNUMBER(VLOOKUP(A221,#REF!,13,FALSE))*ExchangeRate,VLOOKUP(A221,#REF!,13,FALSE))*ExchangeRate)</f>
        <v>#REF!</v>
      </c>
      <c r="J221" s="487" t="e">
        <f t="shared" si="34"/>
        <v>#REF!</v>
      </c>
      <c r="K221" s="485"/>
      <c r="L221" s="489" t="e">
        <f>IF(ISNA(VLOOKUP($A221,#REF!,14,FALSE))=TRUE,"Invalid ID#",VLOOKUP($A221,#REF!,14,FALSE))</f>
        <v>#REF!</v>
      </c>
      <c r="M221" s="516" t="e">
        <f>IF(ISNA(VLOOKUP($A221,#REF!,15,FALSE))=TRUE,"Invalid ID#",VLOOKUP($A221,#REF!,15,FALSE))</f>
        <v>#REF!</v>
      </c>
      <c r="N221" s="490" t="e">
        <f>IF(ISNA(VLOOKUP($A221,#REF!,16,FALSE))=TRUE,"Invalid ID#",VLOOKUP($A221,#REF!,16,FALSE))</f>
        <v>#REF!</v>
      </c>
      <c r="O221" s="491" t="e">
        <f t="shared" si="35"/>
        <v>#REF!</v>
      </c>
      <c r="P221" s="492" t="e">
        <f>IF(ISNA(VLOOKUP($A221,#REF!,17,FALSE))=TRUE,"Invalid ID#",VLOOKUP($A221,#REF!,17,FALSE))</f>
        <v>#REF!</v>
      </c>
      <c r="Q221" s="492" t="e">
        <f>IF(ISNA(VLOOKUP($A221,#REF!,18,FALSE))=TRUE,"Invalid ID#",VLOOKUP($A221,#REF!,18,FALSE))</f>
        <v>#REF!</v>
      </c>
      <c r="R221" s="492" t="e">
        <f>IF(ISNA(VLOOKUP($A221,#REF!,26,FALSE))=TRUE,"Invalid ID#",VLOOKUP($A221,#REF!,26,FALSE))</f>
        <v>#REF!</v>
      </c>
    </row>
    <row r="222" spans="1:18" s="100" customFormat="1" ht="12" customHeight="1" outlineLevel="1">
      <c r="A222" s="481" t="s">
        <v>20</v>
      </c>
      <c r="B222" s="482" t="e">
        <f>IF(ISNA(VLOOKUP($A222,#REF!,9,FALSE))=TRUE,"Invalid ID#",VLOOKUP($A222,#REF!,9,FALSE))</f>
        <v>#REF!</v>
      </c>
      <c r="C222" s="482" t="e">
        <f>IF(ISNA(VLOOKUP($A222,#REF!,10,FALSE))=TRUE,"Invalid ID#",VLOOKUP($A222,#REF!,10,FALSE))</f>
        <v>#REF!</v>
      </c>
      <c r="D222" s="483"/>
      <c r="E222" s="488" t="e">
        <f>IF(ISNA(VLOOKUP($A222,#REF!,7,FALSE))=TRUE,"Invalid ID#",VLOOKUP($A222,#REF!,7,FALSE))</f>
        <v>#REF!</v>
      </c>
      <c r="F222" s="488" t="e">
        <f>IF(ISNA(VLOOKUP($A222,#REF!,8,FALSE))=TRUE,"Invalid ID#",VLOOKUP($A222,#REF!,8,FALSE))</f>
        <v>#REF!</v>
      </c>
      <c r="G222" s="521" t="e">
        <f>IF(ISNA(VLOOKUP($A222,#REF!,12,FALSE))=TRUE,"Invalid ID#",VLOOKUP($A222,#REF!,12,FALSE))</f>
        <v>#REF!</v>
      </c>
      <c r="H222" s="485">
        <v>0</v>
      </c>
      <c r="I222" s="486" t="e">
        <f>IF(ISTEXT((VLOOKUP(A222,#REF!,13,FALSE))),(VLOOKUP(A222,#REF!,13,FALSE)),IF(ISNUMBER(VLOOKUP(A222,#REF!,13,FALSE))*ExchangeRate,VLOOKUP(A222,#REF!,13,FALSE))*ExchangeRate)</f>
        <v>#REF!</v>
      </c>
      <c r="J222" s="487" t="e">
        <f t="shared" si="34"/>
        <v>#REF!</v>
      </c>
      <c r="K222" s="485"/>
      <c r="L222" s="489" t="e">
        <f>IF(ISNA(VLOOKUP($A222,#REF!,14,FALSE))=TRUE,"Invalid ID#",VLOOKUP($A222,#REF!,14,FALSE))</f>
        <v>#REF!</v>
      </c>
      <c r="M222" s="516" t="e">
        <f>IF(ISNA(VLOOKUP($A222,#REF!,15,FALSE))=TRUE,"Invalid ID#",VLOOKUP($A222,#REF!,15,FALSE))</f>
        <v>#REF!</v>
      </c>
      <c r="N222" s="490" t="e">
        <f>IF(ISNA(VLOOKUP($A222,#REF!,16,FALSE))=TRUE,"Invalid ID#",VLOOKUP($A222,#REF!,16,FALSE))</f>
        <v>#REF!</v>
      </c>
      <c r="O222" s="491" t="e">
        <f t="shared" si="35"/>
        <v>#REF!</v>
      </c>
      <c r="P222" s="492" t="e">
        <f>IF(ISNA(VLOOKUP($A222,#REF!,17,FALSE))=TRUE,"Invalid ID#",VLOOKUP($A222,#REF!,17,FALSE))</f>
        <v>#REF!</v>
      </c>
      <c r="Q222" s="492" t="e">
        <f>IF(ISNA(VLOOKUP($A222,#REF!,18,FALSE))=TRUE,"Invalid ID#",VLOOKUP($A222,#REF!,18,FALSE))</f>
        <v>#REF!</v>
      </c>
      <c r="R222" s="492" t="e">
        <f>IF(ISNA(VLOOKUP($A222,#REF!,26,FALSE))=TRUE,"Invalid ID#",VLOOKUP($A222,#REF!,26,FALSE))</f>
        <v>#REF!</v>
      </c>
    </row>
    <row r="223" spans="1:18" s="100" customFormat="1" ht="12" customHeight="1" outlineLevel="1">
      <c r="A223" s="481" t="s">
        <v>20</v>
      </c>
      <c r="B223" s="482" t="e">
        <f>IF(ISNA(VLOOKUP($A223,#REF!,9,FALSE))=TRUE,"Invalid ID#",VLOOKUP($A223,#REF!,9,FALSE))</f>
        <v>#REF!</v>
      </c>
      <c r="C223" s="482" t="e">
        <f>IF(ISNA(VLOOKUP($A223,#REF!,10,FALSE))=TRUE,"Invalid ID#",VLOOKUP($A223,#REF!,10,FALSE))</f>
        <v>#REF!</v>
      </c>
      <c r="D223" s="483"/>
      <c r="E223" s="488" t="e">
        <f>IF(ISNA(VLOOKUP($A223,#REF!,7,FALSE))=TRUE,"Invalid ID#",VLOOKUP($A223,#REF!,7,FALSE))</f>
        <v>#REF!</v>
      </c>
      <c r="F223" s="488" t="e">
        <f>IF(ISNA(VLOOKUP($A223,#REF!,8,FALSE))=TRUE,"Invalid ID#",VLOOKUP($A223,#REF!,8,FALSE))</f>
        <v>#REF!</v>
      </c>
      <c r="G223" s="521" t="e">
        <f>IF(ISNA(VLOOKUP($A223,#REF!,12,FALSE))=TRUE,"Invalid ID#",VLOOKUP($A223,#REF!,12,FALSE))</f>
        <v>#REF!</v>
      </c>
      <c r="H223" s="485">
        <v>0</v>
      </c>
      <c r="I223" s="486" t="e">
        <f>IF(ISTEXT((VLOOKUP(A223,#REF!,13,FALSE))),(VLOOKUP(A223,#REF!,13,FALSE)),IF(ISNUMBER(VLOOKUP(A223,#REF!,13,FALSE))*ExchangeRate,VLOOKUP(A223,#REF!,13,FALSE))*ExchangeRate)</f>
        <v>#REF!</v>
      </c>
      <c r="J223" s="487" t="e">
        <f t="shared" si="34"/>
        <v>#REF!</v>
      </c>
      <c r="K223" s="485"/>
      <c r="L223" s="489" t="e">
        <f>IF(ISNA(VLOOKUP($A223,#REF!,14,FALSE))=TRUE,"Invalid ID#",VLOOKUP($A223,#REF!,14,FALSE))</f>
        <v>#REF!</v>
      </c>
      <c r="M223" s="516" t="e">
        <f>IF(ISNA(VLOOKUP($A223,#REF!,15,FALSE))=TRUE,"Invalid ID#",VLOOKUP($A223,#REF!,15,FALSE))</f>
        <v>#REF!</v>
      </c>
      <c r="N223" s="490" t="e">
        <f>IF(ISNA(VLOOKUP($A223,#REF!,16,FALSE))=TRUE,"Invalid ID#",VLOOKUP($A223,#REF!,16,FALSE))</f>
        <v>#REF!</v>
      </c>
      <c r="O223" s="491" t="e">
        <f t="shared" si="35"/>
        <v>#REF!</v>
      </c>
      <c r="P223" s="492" t="e">
        <f>IF(ISNA(VLOOKUP($A223,#REF!,17,FALSE))=TRUE,"Invalid ID#",VLOOKUP($A223,#REF!,17,FALSE))</f>
        <v>#REF!</v>
      </c>
      <c r="Q223" s="492" t="e">
        <f>IF(ISNA(VLOOKUP($A223,#REF!,18,FALSE))=TRUE,"Invalid ID#",VLOOKUP($A223,#REF!,18,FALSE))</f>
        <v>#REF!</v>
      </c>
      <c r="R223" s="492" t="e">
        <f>IF(ISNA(VLOOKUP($A223,#REF!,26,FALSE))=TRUE,"Invalid ID#",VLOOKUP($A223,#REF!,26,FALSE))</f>
        <v>#REF!</v>
      </c>
    </row>
    <row r="224" spans="1:18" s="100" customFormat="1" ht="12" customHeight="1" outlineLevel="1">
      <c r="A224" s="481" t="s">
        <v>20</v>
      </c>
      <c r="B224" s="482" t="e">
        <f>IF(ISNA(VLOOKUP($A224,#REF!,9,FALSE))=TRUE,"Invalid ID#",VLOOKUP($A224,#REF!,9,FALSE))</f>
        <v>#REF!</v>
      </c>
      <c r="C224" s="482" t="e">
        <f>IF(ISNA(VLOOKUP($A224,#REF!,10,FALSE))=TRUE,"Invalid ID#",VLOOKUP($A224,#REF!,10,FALSE))</f>
        <v>#REF!</v>
      </c>
      <c r="D224" s="483"/>
      <c r="E224" s="488" t="e">
        <f>IF(ISNA(VLOOKUP($A224,#REF!,7,FALSE))=TRUE,"Invalid ID#",VLOOKUP($A224,#REF!,7,FALSE))</f>
        <v>#REF!</v>
      </c>
      <c r="F224" s="488" t="e">
        <f>IF(ISNA(VLOOKUP($A224,#REF!,8,FALSE))=TRUE,"Invalid ID#",VLOOKUP($A224,#REF!,8,FALSE))</f>
        <v>#REF!</v>
      </c>
      <c r="G224" s="521" t="e">
        <f>IF(ISNA(VLOOKUP($A224,#REF!,12,FALSE))=TRUE,"Invalid ID#",VLOOKUP($A224,#REF!,12,FALSE))</f>
        <v>#REF!</v>
      </c>
      <c r="H224" s="485">
        <v>0</v>
      </c>
      <c r="I224" s="486" t="e">
        <f>IF(ISTEXT((VLOOKUP(A224,#REF!,13,FALSE))),(VLOOKUP(A224,#REF!,13,FALSE)),IF(ISNUMBER(VLOOKUP(A224,#REF!,13,FALSE))*ExchangeRate,VLOOKUP(A224,#REF!,13,FALSE))*ExchangeRate)</f>
        <v>#REF!</v>
      </c>
      <c r="J224" s="487" t="e">
        <f t="shared" si="34"/>
        <v>#REF!</v>
      </c>
      <c r="K224" s="485"/>
      <c r="L224" s="489" t="e">
        <f>IF(ISNA(VLOOKUP($A224,#REF!,14,FALSE))=TRUE,"Invalid ID#",VLOOKUP($A224,#REF!,14,FALSE))</f>
        <v>#REF!</v>
      </c>
      <c r="M224" s="516" t="e">
        <f>IF(ISNA(VLOOKUP($A224,#REF!,15,FALSE))=TRUE,"Invalid ID#",VLOOKUP($A224,#REF!,15,FALSE))</f>
        <v>#REF!</v>
      </c>
      <c r="N224" s="490" t="e">
        <f>IF(ISNA(VLOOKUP($A224,#REF!,16,FALSE))=TRUE,"Invalid ID#",VLOOKUP($A224,#REF!,16,FALSE))</f>
        <v>#REF!</v>
      </c>
      <c r="O224" s="491" t="e">
        <f t="shared" si="35"/>
        <v>#REF!</v>
      </c>
      <c r="P224" s="492" t="e">
        <f>IF(ISNA(VLOOKUP($A224,#REF!,17,FALSE))=TRUE,"Invalid ID#",VLOOKUP($A224,#REF!,17,FALSE))</f>
        <v>#REF!</v>
      </c>
      <c r="Q224" s="492" t="e">
        <f>IF(ISNA(VLOOKUP($A224,#REF!,18,FALSE))=TRUE,"Invalid ID#",VLOOKUP($A224,#REF!,18,FALSE))</f>
        <v>#REF!</v>
      </c>
      <c r="R224" s="492" t="e">
        <f>IF(ISNA(VLOOKUP($A224,#REF!,26,FALSE))=TRUE,"Invalid ID#",VLOOKUP($A224,#REF!,26,FALSE))</f>
        <v>#REF!</v>
      </c>
    </row>
    <row r="225" spans="1:18" s="100" customFormat="1" ht="12" customHeight="1" outlineLevel="1">
      <c r="A225" s="481" t="s">
        <v>20</v>
      </c>
      <c r="B225" s="482" t="e">
        <f>IF(ISNA(VLOOKUP($A225,#REF!,9,FALSE))=TRUE,"Invalid ID#",VLOOKUP($A225,#REF!,9,FALSE))</f>
        <v>#REF!</v>
      </c>
      <c r="C225" s="482" t="e">
        <f>IF(ISNA(VLOOKUP($A225,#REF!,10,FALSE))=TRUE,"Invalid ID#",VLOOKUP($A225,#REF!,10,FALSE))</f>
        <v>#REF!</v>
      </c>
      <c r="D225" s="483"/>
      <c r="E225" s="488" t="e">
        <f>IF(ISNA(VLOOKUP($A225,#REF!,7,FALSE))=TRUE,"Invalid ID#",VLOOKUP($A225,#REF!,7,FALSE))</f>
        <v>#REF!</v>
      </c>
      <c r="F225" s="488" t="e">
        <f>IF(ISNA(VLOOKUP($A225,#REF!,8,FALSE))=TRUE,"Invalid ID#",VLOOKUP($A225,#REF!,8,FALSE))</f>
        <v>#REF!</v>
      </c>
      <c r="G225" s="521" t="e">
        <f>IF(ISNA(VLOOKUP($A225,#REF!,12,FALSE))=TRUE,"Invalid ID#",VLOOKUP($A225,#REF!,12,FALSE))</f>
        <v>#REF!</v>
      </c>
      <c r="H225" s="485">
        <v>0</v>
      </c>
      <c r="I225" s="486" t="e">
        <f>IF(ISTEXT((VLOOKUP(A225,#REF!,13,FALSE))),(VLOOKUP(A225,#REF!,13,FALSE)),IF(ISNUMBER(VLOOKUP(A225,#REF!,13,FALSE))*ExchangeRate,VLOOKUP(A225,#REF!,13,FALSE))*ExchangeRate)</f>
        <v>#REF!</v>
      </c>
      <c r="J225" s="487" t="e">
        <f t="shared" si="34"/>
        <v>#REF!</v>
      </c>
      <c r="K225" s="485"/>
      <c r="L225" s="489" t="e">
        <f>IF(ISNA(VLOOKUP($A225,#REF!,14,FALSE))=TRUE,"Invalid ID#",VLOOKUP($A225,#REF!,14,FALSE))</f>
        <v>#REF!</v>
      </c>
      <c r="M225" s="516" t="e">
        <f>IF(ISNA(VLOOKUP($A225,#REF!,15,FALSE))=TRUE,"Invalid ID#",VLOOKUP($A225,#REF!,15,FALSE))</f>
        <v>#REF!</v>
      </c>
      <c r="N225" s="490" t="e">
        <f>IF(ISNA(VLOOKUP($A225,#REF!,16,FALSE))=TRUE,"Invalid ID#",VLOOKUP($A225,#REF!,16,FALSE))</f>
        <v>#REF!</v>
      </c>
      <c r="O225" s="491" t="e">
        <f t="shared" si="35"/>
        <v>#REF!</v>
      </c>
      <c r="P225" s="492" t="e">
        <f>IF(ISNA(VLOOKUP($A225,#REF!,17,FALSE))=TRUE,"Invalid ID#",VLOOKUP($A225,#REF!,17,FALSE))</f>
        <v>#REF!</v>
      </c>
      <c r="Q225" s="492" t="e">
        <f>IF(ISNA(VLOOKUP($A225,#REF!,18,FALSE))=TRUE,"Invalid ID#",VLOOKUP($A225,#REF!,18,FALSE))</f>
        <v>#REF!</v>
      </c>
      <c r="R225" s="492" t="e">
        <f>IF(ISNA(VLOOKUP($A225,#REF!,26,FALSE))=TRUE,"Invalid ID#",VLOOKUP($A225,#REF!,26,FALSE))</f>
        <v>#REF!</v>
      </c>
    </row>
    <row r="226" spans="1:18" s="100" customFormat="1" ht="12" customHeight="1" outlineLevel="1">
      <c r="A226" s="481" t="s">
        <v>20</v>
      </c>
      <c r="B226" s="482" t="e">
        <f>IF(ISNA(VLOOKUP($A226,#REF!,9,FALSE))=TRUE,"Invalid ID#",VLOOKUP($A226,#REF!,9,FALSE))</f>
        <v>#REF!</v>
      </c>
      <c r="C226" s="482" t="e">
        <f>IF(ISNA(VLOOKUP($A226,#REF!,10,FALSE))=TRUE,"Invalid ID#",VLOOKUP($A226,#REF!,10,FALSE))</f>
        <v>#REF!</v>
      </c>
      <c r="D226" s="483"/>
      <c r="E226" s="488" t="e">
        <f>IF(ISNA(VLOOKUP($A226,#REF!,7,FALSE))=TRUE,"Invalid ID#",VLOOKUP($A226,#REF!,7,FALSE))</f>
        <v>#REF!</v>
      </c>
      <c r="F226" s="488" t="e">
        <f>IF(ISNA(VLOOKUP($A226,#REF!,8,FALSE))=TRUE,"Invalid ID#",VLOOKUP($A226,#REF!,8,FALSE))</f>
        <v>#REF!</v>
      </c>
      <c r="G226" s="521" t="e">
        <f>IF(ISNA(VLOOKUP($A226,#REF!,12,FALSE))=TRUE,"Invalid ID#",VLOOKUP($A226,#REF!,12,FALSE))</f>
        <v>#REF!</v>
      </c>
      <c r="H226" s="485">
        <v>0</v>
      </c>
      <c r="I226" s="486" t="e">
        <f>IF(ISTEXT((VLOOKUP(A226,#REF!,13,FALSE))),(VLOOKUP(A226,#REF!,13,FALSE)),IF(ISNUMBER(VLOOKUP(A226,#REF!,13,FALSE))*ExchangeRate,VLOOKUP(A226,#REF!,13,FALSE))*ExchangeRate)</f>
        <v>#REF!</v>
      </c>
      <c r="J226" s="487" t="e">
        <f t="shared" si="34"/>
        <v>#REF!</v>
      </c>
      <c r="K226" s="485"/>
      <c r="L226" s="489" t="e">
        <f>IF(ISNA(VLOOKUP($A226,#REF!,14,FALSE))=TRUE,"Invalid ID#",VLOOKUP($A226,#REF!,14,FALSE))</f>
        <v>#REF!</v>
      </c>
      <c r="M226" s="516" t="e">
        <f>IF(ISNA(VLOOKUP($A226,#REF!,15,FALSE))=TRUE,"Invalid ID#",VLOOKUP($A226,#REF!,15,FALSE))</f>
        <v>#REF!</v>
      </c>
      <c r="N226" s="490" t="e">
        <f>IF(ISNA(VLOOKUP($A226,#REF!,16,FALSE))=TRUE,"Invalid ID#",VLOOKUP($A226,#REF!,16,FALSE))</f>
        <v>#REF!</v>
      </c>
      <c r="O226" s="491" t="e">
        <f t="shared" si="35"/>
        <v>#REF!</v>
      </c>
      <c r="P226" s="492" t="e">
        <f>IF(ISNA(VLOOKUP($A226,#REF!,17,FALSE))=TRUE,"Invalid ID#",VLOOKUP($A226,#REF!,17,FALSE))</f>
        <v>#REF!</v>
      </c>
      <c r="Q226" s="492" t="e">
        <f>IF(ISNA(VLOOKUP($A226,#REF!,18,FALSE))=TRUE,"Invalid ID#",VLOOKUP($A226,#REF!,18,FALSE))</f>
        <v>#REF!</v>
      </c>
      <c r="R226" s="492" t="e">
        <f>IF(ISNA(VLOOKUP($A226,#REF!,26,FALSE))=TRUE,"Invalid ID#",VLOOKUP($A226,#REF!,26,FALSE))</f>
        <v>#REF!</v>
      </c>
    </row>
    <row r="227" spans="1:18" s="100" customFormat="1" ht="12" customHeight="1" outlineLevel="1">
      <c r="A227" s="481" t="s">
        <v>20</v>
      </c>
      <c r="B227" s="482" t="e">
        <f>IF(ISNA(VLOOKUP($A227,#REF!,9,FALSE))=TRUE,"Invalid ID#",VLOOKUP($A227,#REF!,9,FALSE))</f>
        <v>#REF!</v>
      </c>
      <c r="C227" s="482" t="e">
        <f>IF(ISNA(VLOOKUP($A227,#REF!,10,FALSE))=TRUE,"Invalid ID#",VLOOKUP($A227,#REF!,10,FALSE))</f>
        <v>#REF!</v>
      </c>
      <c r="D227" s="483"/>
      <c r="E227" s="488" t="e">
        <f>IF(ISNA(VLOOKUP($A227,#REF!,7,FALSE))=TRUE,"Invalid ID#",VLOOKUP($A227,#REF!,7,FALSE))</f>
        <v>#REF!</v>
      </c>
      <c r="F227" s="488" t="e">
        <f>IF(ISNA(VLOOKUP($A227,#REF!,8,FALSE))=TRUE,"Invalid ID#",VLOOKUP($A227,#REF!,8,FALSE))</f>
        <v>#REF!</v>
      </c>
      <c r="G227" s="521" t="e">
        <f>IF(ISNA(VLOOKUP($A227,#REF!,12,FALSE))=TRUE,"Invalid ID#",VLOOKUP($A227,#REF!,12,FALSE))</f>
        <v>#REF!</v>
      </c>
      <c r="H227" s="485">
        <v>0</v>
      </c>
      <c r="I227" s="486" t="e">
        <f>IF(ISTEXT((VLOOKUP(A227,#REF!,13,FALSE))),(VLOOKUP(A227,#REF!,13,FALSE)),IF(ISNUMBER(VLOOKUP(A227,#REF!,13,FALSE))*ExchangeRate,VLOOKUP(A227,#REF!,13,FALSE))*ExchangeRate)</f>
        <v>#REF!</v>
      </c>
      <c r="J227" s="487" t="e">
        <f t="shared" si="34"/>
        <v>#REF!</v>
      </c>
      <c r="K227" s="485"/>
      <c r="L227" s="489" t="e">
        <f>IF(ISNA(VLOOKUP($A227,#REF!,14,FALSE))=TRUE,"Invalid ID#",VLOOKUP($A227,#REF!,14,FALSE))</f>
        <v>#REF!</v>
      </c>
      <c r="M227" s="516" t="e">
        <f>IF(ISNA(VLOOKUP($A227,#REF!,15,FALSE))=TRUE,"Invalid ID#",VLOOKUP($A227,#REF!,15,FALSE))</f>
        <v>#REF!</v>
      </c>
      <c r="N227" s="490" t="e">
        <f>IF(ISNA(VLOOKUP($A227,#REF!,16,FALSE))=TRUE,"Invalid ID#",VLOOKUP($A227,#REF!,16,FALSE))</f>
        <v>#REF!</v>
      </c>
      <c r="O227" s="491" t="e">
        <f t="shared" si="35"/>
        <v>#REF!</v>
      </c>
      <c r="P227" s="492" t="e">
        <f>IF(ISNA(VLOOKUP($A227,#REF!,17,FALSE))=TRUE,"Invalid ID#",VLOOKUP($A227,#REF!,17,FALSE))</f>
        <v>#REF!</v>
      </c>
      <c r="Q227" s="492" t="e">
        <f>IF(ISNA(VLOOKUP($A227,#REF!,18,FALSE))=TRUE,"Invalid ID#",VLOOKUP($A227,#REF!,18,FALSE))</f>
        <v>#REF!</v>
      </c>
      <c r="R227" s="492" t="e">
        <f>IF(ISNA(VLOOKUP($A227,#REF!,26,FALSE))=TRUE,"Invalid ID#",VLOOKUP($A227,#REF!,26,FALSE))</f>
        <v>#REF!</v>
      </c>
    </row>
    <row r="228" spans="1:18" s="100" customFormat="1" ht="12" customHeight="1" outlineLevel="1">
      <c r="A228" s="481" t="s">
        <v>20</v>
      </c>
      <c r="B228" s="482" t="e">
        <f>IF(ISNA(VLOOKUP($A228,#REF!,9,FALSE))=TRUE,"Invalid ID#",VLOOKUP($A228,#REF!,9,FALSE))</f>
        <v>#REF!</v>
      </c>
      <c r="C228" s="482" t="e">
        <f>IF(ISNA(VLOOKUP($A228,#REF!,10,FALSE))=TRUE,"Invalid ID#",VLOOKUP($A228,#REF!,10,FALSE))</f>
        <v>#REF!</v>
      </c>
      <c r="D228" s="483"/>
      <c r="E228" s="488" t="e">
        <f>IF(ISNA(VLOOKUP($A228,#REF!,7,FALSE))=TRUE,"Invalid ID#",VLOOKUP($A228,#REF!,7,FALSE))</f>
        <v>#REF!</v>
      </c>
      <c r="F228" s="488" t="e">
        <f>IF(ISNA(VLOOKUP($A228,#REF!,8,FALSE))=TRUE,"Invalid ID#",VLOOKUP($A228,#REF!,8,FALSE))</f>
        <v>#REF!</v>
      </c>
      <c r="G228" s="521" t="e">
        <f>IF(ISNA(VLOOKUP($A228,#REF!,12,FALSE))=TRUE,"Invalid ID#",VLOOKUP($A228,#REF!,12,FALSE))</f>
        <v>#REF!</v>
      </c>
      <c r="H228" s="485">
        <v>0</v>
      </c>
      <c r="I228" s="486" t="e">
        <f>IF(ISTEXT((VLOOKUP(A228,#REF!,13,FALSE))),(VLOOKUP(A228,#REF!,13,FALSE)),IF(ISNUMBER(VLOOKUP(A228,#REF!,13,FALSE))*ExchangeRate,VLOOKUP(A228,#REF!,13,FALSE))*ExchangeRate)</f>
        <v>#REF!</v>
      </c>
      <c r="J228" s="487" t="e">
        <f t="shared" si="34"/>
        <v>#REF!</v>
      </c>
      <c r="K228" s="485"/>
      <c r="L228" s="489" t="e">
        <f>IF(ISNA(VLOOKUP($A228,#REF!,14,FALSE))=TRUE,"Invalid ID#",VLOOKUP($A228,#REF!,14,FALSE))</f>
        <v>#REF!</v>
      </c>
      <c r="M228" s="516" t="e">
        <f>IF(ISNA(VLOOKUP($A228,#REF!,15,FALSE))=TRUE,"Invalid ID#",VLOOKUP($A228,#REF!,15,FALSE))</f>
        <v>#REF!</v>
      </c>
      <c r="N228" s="490" t="e">
        <f>IF(ISNA(VLOOKUP($A228,#REF!,16,FALSE))=TRUE,"Invalid ID#",VLOOKUP($A228,#REF!,16,FALSE))</f>
        <v>#REF!</v>
      </c>
      <c r="O228" s="491" t="e">
        <f t="shared" si="35"/>
        <v>#REF!</v>
      </c>
      <c r="P228" s="492" t="e">
        <f>IF(ISNA(VLOOKUP($A228,#REF!,17,FALSE))=TRUE,"Invalid ID#",VLOOKUP($A228,#REF!,17,FALSE))</f>
        <v>#REF!</v>
      </c>
      <c r="Q228" s="492" t="e">
        <f>IF(ISNA(VLOOKUP($A228,#REF!,18,FALSE))=TRUE,"Invalid ID#",VLOOKUP($A228,#REF!,18,FALSE))</f>
        <v>#REF!</v>
      </c>
      <c r="R228" s="492" t="e">
        <f>IF(ISNA(VLOOKUP($A228,#REF!,26,FALSE))=TRUE,"Invalid ID#",VLOOKUP($A228,#REF!,26,FALSE))</f>
        <v>#REF!</v>
      </c>
    </row>
    <row r="229" spans="1:18" s="100" customFormat="1" ht="12" customHeight="1" outlineLevel="1" thickBot="1">
      <c r="A229" s="481" t="s">
        <v>20</v>
      </c>
      <c r="B229" s="482" t="e">
        <f>IF(ISNA(VLOOKUP($A229,#REF!,9,FALSE))=TRUE,"Invalid ID#",VLOOKUP($A229,#REF!,9,FALSE))</f>
        <v>#REF!</v>
      </c>
      <c r="C229" s="482" t="e">
        <f>IF(ISNA(VLOOKUP($A229,#REF!,10,FALSE))=TRUE,"Invalid ID#",VLOOKUP($A229,#REF!,10,FALSE))</f>
        <v>#REF!</v>
      </c>
      <c r="D229" s="483"/>
      <c r="E229" s="488" t="e">
        <f>IF(ISNA(VLOOKUP($A229,#REF!,7,FALSE))=TRUE,"Invalid ID#",VLOOKUP($A229,#REF!,7,FALSE))</f>
        <v>#REF!</v>
      </c>
      <c r="F229" s="488" t="e">
        <f>IF(ISNA(VLOOKUP($A229,#REF!,8,FALSE))=TRUE,"Invalid ID#",VLOOKUP($A229,#REF!,8,FALSE))</f>
        <v>#REF!</v>
      </c>
      <c r="G229" s="521" t="e">
        <f>IF(ISNA(VLOOKUP($A229,#REF!,12,FALSE))=TRUE,"Invalid ID#",VLOOKUP($A229,#REF!,12,FALSE))</f>
        <v>#REF!</v>
      </c>
      <c r="H229" s="485">
        <v>0</v>
      </c>
      <c r="I229" s="486" t="e">
        <f>IF(ISTEXT((VLOOKUP(A229,#REF!,13,FALSE))),(VLOOKUP(A229,#REF!,13,FALSE)),IF(ISNUMBER(VLOOKUP(A229,#REF!,13,FALSE))*ExchangeRate,VLOOKUP(A229,#REF!,13,FALSE))*ExchangeRate)</f>
        <v>#REF!</v>
      </c>
      <c r="J229" s="487" t="e">
        <f t="shared" si="34"/>
        <v>#REF!</v>
      </c>
      <c r="K229" s="485"/>
      <c r="L229" s="489" t="e">
        <f>IF(ISNA(VLOOKUP($A229,#REF!,14,FALSE))=TRUE,"Invalid ID#",VLOOKUP($A229,#REF!,14,FALSE))</f>
        <v>#REF!</v>
      </c>
      <c r="M229" s="516" t="e">
        <f>IF(ISNA(VLOOKUP($A229,#REF!,15,FALSE))=TRUE,"Invalid ID#",VLOOKUP($A229,#REF!,15,FALSE))</f>
        <v>#REF!</v>
      </c>
      <c r="N229" s="490" t="e">
        <f>IF(ISNA(VLOOKUP($A229,#REF!,16,FALSE))=TRUE,"Invalid ID#",VLOOKUP($A229,#REF!,16,FALSE))</f>
        <v>#REF!</v>
      </c>
      <c r="O229" s="491" t="e">
        <f t="shared" si="35"/>
        <v>#REF!</v>
      </c>
      <c r="P229" s="492" t="e">
        <f>IF(ISNA(VLOOKUP($A229,#REF!,17,FALSE))=TRUE,"Invalid ID#",VLOOKUP($A229,#REF!,17,FALSE))</f>
        <v>#REF!</v>
      </c>
      <c r="Q229" s="492" t="e">
        <f>IF(ISNA(VLOOKUP($A229,#REF!,18,FALSE))=TRUE,"Invalid ID#",VLOOKUP($A229,#REF!,18,FALSE))</f>
        <v>#REF!</v>
      </c>
      <c r="R229" s="492" t="e">
        <f>IF(ISNA(VLOOKUP($A229,#REF!,26,FALSE))=TRUE,"Invalid ID#",VLOOKUP($A229,#REF!,26,FALSE))</f>
        <v>#REF!</v>
      </c>
    </row>
    <row r="230" spans="1:18" s="100" customFormat="1" ht="13.15" customHeight="1" outlineLevel="1" thickTop="1">
      <c r="A230" s="98"/>
      <c r="B230" s="97"/>
      <c r="C230" s="98"/>
      <c r="D230" s="442"/>
      <c r="E230" s="325"/>
      <c r="F230" s="325"/>
      <c r="G230" s="104"/>
      <c r="H230" s="359"/>
      <c r="I230" s="25"/>
      <c r="J230" s="495"/>
      <c r="K230" s="496" t="e">
        <f>SUM(J218:J230)</f>
        <v>#REF!</v>
      </c>
      <c r="L230" s="451"/>
      <c r="M230" s="451"/>
      <c r="N230" s="531"/>
      <c r="O230" s="532"/>
      <c r="P230" s="29"/>
      <c r="Q230" s="29"/>
      <c r="R230" s="29"/>
    </row>
    <row r="231" spans="1:18" s="100" customFormat="1" ht="13.15" customHeight="1" outlineLevel="1">
      <c r="A231" s="98"/>
      <c r="B231" s="97"/>
      <c r="C231" s="98"/>
      <c r="D231" s="442"/>
      <c r="E231" s="325"/>
      <c r="F231" s="325"/>
      <c r="G231" s="104"/>
      <c r="H231" s="546" t="s">
        <v>145</v>
      </c>
      <c r="I231" s="25"/>
      <c r="J231" s="26"/>
      <c r="K231" s="349"/>
      <c r="L231" s="451"/>
      <c r="M231" s="451"/>
      <c r="N231" s="531"/>
      <c r="O231" s="532"/>
      <c r="P231" s="29"/>
      <c r="Q231" s="29"/>
      <c r="R231" s="29"/>
    </row>
    <row r="232" spans="1:18" s="114" customFormat="1" ht="13.15" customHeight="1" collapsed="1">
      <c r="A232" s="544" t="s">
        <v>54</v>
      </c>
      <c r="B232" s="107"/>
      <c r="C232" s="108"/>
      <c r="D232" s="115" t="s">
        <v>79</v>
      </c>
      <c r="E232" s="109"/>
      <c r="F232" s="109"/>
      <c r="G232" s="523"/>
      <c r="H232" s="545" t="e">
        <f>K234</f>
        <v>#REF!</v>
      </c>
      <c r="I232" s="112"/>
      <c r="J232" s="116"/>
      <c r="K232" s="251"/>
      <c r="L232" s="453"/>
      <c r="M232" s="453"/>
      <c r="N232" s="248"/>
      <c r="O232" s="113"/>
      <c r="P232" s="249"/>
      <c r="Q232" s="249"/>
      <c r="R232" s="249"/>
    </row>
    <row r="233" spans="1:18" ht="13.15" customHeight="1" thickBot="1">
      <c r="D233" s="235" t="s">
        <v>2</v>
      </c>
      <c r="E233" s="117"/>
      <c r="F233" s="117"/>
      <c r="G233" s="530"/>
      <c r="H233" s="471"/>
      <c r="I233" s="472"/>
      <c r="J233" s="120"/>
      <c r="K233" s="120"/>
      <c r="L233" s="454"/>
      <c r="M233" s="454"/>
      <c r="N233" s="121"/>
      <c r="O233" s="532"/>
      <c r="P233" s="122"/>
      <c r="Q233" s="122"/>
      <c r="R233" s="122"/>
    </row>
    <row r="234" spans="1:18" s="100" customFormat="1" ht="13.15" customHeight="1" thickTop="1">
      <c r="A234" s="98"/>
      <c r="B234" s="97"/>
      <c r="C234" s="98"/>
      <c r="D234" s="123"/>
      <c r="E234" s="124"/>
      <c r="F234" s="124"/>
      <c r="G234" s="524" t="s">
        <v>27</v>
      </c>
      <c r="H234" s="503"/>
      <c r="I234" s="500"/>
      <c r="J234" s="495" t="e">
        <f>SUM(J190:J232)</f>
        <v>#REF!</v>
      </c>
      <c r="K234" s="496" t="e">
        <f>SUM(K190:K232)</f>
        <v>#REF!</v>
      </c>
      <c r="L234" s="455"/>
      <c r="M234" s="455"/>
      <c r="N234" s="121"/>
      <c r="O234" s="532"/>
      <c r="P234" s="122"/>
      <c r="Q234" s="122"/>
      <c r="R234" s="122"/>
    </row>
    <row r="235" spans="1:18" s="100" customFormat="1" ht="13.15" customHeight="1">
      <c r="A235" s="98"/>
      <c r="B235" s="97"/>
      <c r="C235" s="98"/>
      <c r="D235" s="123"/>
      <c r="E235" s="125"/>
      <c r="F235" s="125"/>
      <c r="G235" s="525"/>
      <c r="H235" s="503"/>
      <c r="I235" s="500"/>
      <c r="J235" s="487"/>
      <c r="K235" s="485"/>
      <c r="L235" s="456"/>
      <c r="M235" s="456"/>
      <c r="N235" s="121"/>
      <c r="O235" s="532"/>
      <c r="P235" s="122"/>
      <c r="Q235" s="122"/>
      <c r="R235" s="122"/>
    </row>
    <row r="236" spans="1:18" s="104" customFormat="1" ht="13.15" customHeight="1">
      <c r="A236" s="102"/>
      <c r="B236" s="101"/>
      <c r="C236" s="102"/>
      <c r="D236" s="24"/>
      <c r="E236" s="124"/>
      <c r="F236" s="124"/>
      <c r="G236" s="524" t="s">
        <v>34</v>
      </c>
      <c r="H236" s="503"/>
      <c r="I236" s="501"/>
      <c r="J236" s="497" t="e">
        <f>INSTALLATION_PERCENTAGE*K234*$N236</f>
        <v>#REF!</v>
      </c>
      <c r="K236" s="485" t="s">
        <v>2</v>
      </c>
      <c r="M236" s="470" t="str">
        <f t="shared" ref="M236" si="36">"◄ Enter Multiplier for "&amp;$G236</f>
        <v xml:space="preserve">◄ Enter Multiplier for Installation Labor </v>
      </c>
      <c r="N236" s="514">
        <v>1</v>
      </c>
      <c r="O236" s="105"/>
      <c r="P236" s="247"/>
      <c r="Q236" s="247"/>
      <c r="R236" s="247"/>
    </row>
    <row r="237" spans="1:18" s="104" customFormat="1" ht="13.15" customHeight="1">
      <c r="A237" s="102"/>
      <c r="B237" s="101"/>
      <c r="C237" s="102"/>
      <c r="D237" s="24"/>
      <c r="E237" s="124"/>
      <c r="F237" s="124"/>
      <c r="G237" s="524" t="s">
        <v>47</v>
      </c>
      <c r="H237" s="503"/>
      <c r="I237" s="501"/>
      <c r="J237" s="497" t="s">
        <v>2</v>
      </c>
      <c r="K237" s="485" t="e">
        <f>SUM(J236:J236)</f>
        <v>#REF!</v>
      </c>
      <c r="L237" s="455"/>
      <c r="M237" s="455"/>
      <c r="N237" s="246"/>
      <c r="O237" s="105"/>
      <c r="P237" s="247"/>
      <c r="Q237" s="247"/>
      <c r="R237" s="247"/>
    </row>
    <row r="238" spans="1:18" s="104" customFormat="1" ht="13.15" customHeight="1">
      <c r="A238" s="102"/>
      <c r="B238" s="101"/>
      <c r="C238" s="102"/>
      <c r="D238" s="24"/>
      <c r="E238" s="124"/>
      <c r="F238" s="124"/>
      <c r="G238" s="524"/>
      <c r="H238" s="503"/>
      <c r="I238" s="501"/>
      <c r="J238" s="497"/>
      <c r="K238" s="485"/>
      <c r="L238" s="455"/>
      <c r="M238" s="455"/>
      <c r="N238" s="246"/>
      <c r="O238" s="105"/>
      <c r="P238" s="247"/>
      <c r="Q238" s="247"/>
      <c r="R238" s="247"/>
    </row>
    <row r="239" spans="1:18" s="104" customFormat="1" ht="13.15" customHeight="1">
      <c r="A239" s="102"/>
      <c r="B239" s="101"/>
      <c r="C239" s="102"/>
      <c r="D239" s="24"/>
      <c r="E239" s="124"/>
      <c r="F239" s="124"/>
      <c r="G239" s="526" t="s">
        <v>57</v>
      </c>
      <c r="H239" s="503"/>
      <c r="I239" s="501"/>
      <c r="J239" s="497"/>
      <c r="K239" s="485" t="e">
        <f>SUM(K234:K238)</f>
        <v>#REF!</v>
      </c>
      <c r="L239" s="457"/>
      <c r="M239" s="457"/>
      <c r="N239" s="246"/>
      <c r="O239" s="105"/>
      <c r="P239" s="247"/>
      <c r="Q239" s="247"/>
      <c r="R239" s="247"/>
    </row>
    <row r="240" spans="1:18" s="104" customFormat="1" ht="13.15" customHeight="1" thickBot="1">
      <c r="A240" s="102"/>
      <c r="B240" s="101"/>
      <c r="C240" s="102"/>
      <c r="D240" s="24"/>
      <c r="E240" s="124"/>
      <c r="F240" s="124"/>
      <c r="G240" s="526"/>
      <c r="H240" s="503"/>
      <c r="I240" s="501"/>
      <c r="J240" s="498"/>
      <c r="K240" s="494"/>
      <c r="L240" s="458"/>
      <c r="M240" s="458"/>
      <c r="N240" s="246"/>
      <c r="O240" s="105"/>
      <c r="P240" s="247"/>
      <c r="Q240" s="247"/>
      <c r="R240" s="247"/>
    </row>
    <row r="241" spans="1:18" s="104" customFormat="1" ht="13.15" customHeight="1" thickTop="1">
      <c r="A241" s="102"/>
      <c r="B241" s="101"/>
      <c r="C241" s="102"/>
      <c r="D241" s="24"/>
      <c r="E241" s="128"/>
      <c r="F241" s="128"/>
      <c r="G241" s="524" t="e">
        <f>CONCATENATE("Freight &amp; General Administration at"," ",Freight*100,"%")</f>
        <v>#REF!</v>
      </c>
      <c r="H241" s="503"/>
      <c r="I241" s="500"/>
      <c r="J241" s="499" t="e">
        <f>Freight*$K234</f>
        <v>#REF!</v>
      </c>
      <c r="K241" s="496"/>
      <c r="L241" s="455"/>
      <c r="M241" s="455"/>
      <c r="N241" s="246"/>
      <c r="O241" s="105"/>
      <c r="P241" s="247"/>
      <c r="Q241" s="247"/>
      <c r="R241" s="247"/>
    </row>
    <row r="242" spans="1:18" s="104" customFormat="1" ht="13.15" customHeight="1" thickBot="1">
      <c r="A242" s="102"/>
      <c r="B242" s="101"/>
      <c r="C242" s="102"/>
      <c r="D242" s="24"/>
      <c r="E242" s="128"/>
      <c r="F242" s="128"/>
      <c r="G242" s="524" t="e">
        <f>CONCATENATE("State &amp; Local Taxes at"," ",Taxes*100,"%")</f>
        <v>#REF!</v>
      </c>
      <c r="H242" s="506"/>
      <c r="I242" s="500"/>
      <c r="J242" s="498" t="e">
        <f>Taxes*($K234+$K237+$J241)</f>
        <v>#REF!</v>
      </c>
      <c r="K242" s="494"/>
      <c r="L242" s="455"/>
      <c r="M242" s="455"/>
      <c r="N242" s="246"/>
      <c r="O242" s="105"/>
      <c r="P242" s="247"/>
      <c r="Q242" s="247"/>
      <c r="R242" s="247"/>
    </row>
    <row r="243" spans="1:18" s="104" customFormat="1" ht="13.15" customHeight="1" thickTop="1">
      <c r="A243" s="102"/>
      <c r="B243" s="101"/>
      <c r="C243" s="102"/>
      <c r="D243" s="24"/>
      <c r="E243" s="128"/>
      <c r="F243" s="128"/>
      <c r="G243" s="524" t="e">
        <f>CONCATENATE("Contingency at"," ",Contingency*100,"%")</f>
        <v>#REF!</v>
      </c>
      <c r="H243" s="506"/>
      <c r="I243" s="500"/>
      <c r="J243" s="499" t="e">
        <f>SUM(J234:J242)*Contingency</f>
        <v>#REF!</v>
      </c>
      <c r="K243" s="496"/>
      <c r="L243" s="455"/>
      <c r="M243" s="455"/>
      <c r="N243" s="246"/>
      <c r="O243" s="105"/>
      <c r="P243" s="247"/>
      <c r="Q243" s="247"/>
      <c r="R243" s="247"/>
    </row>
    <row r="244" spans="1:18" s="104" customFormat="1" ht="13.15" customHeight="1">
      <c r="A244" s="102"/>
      <c r="B244" s="101"/>
      <c r="C244" s="102"/>
      <c r="D244" s="24"/>
      <c r="E244" s="124"/>
      <c r="F244" s="124"/>
      <c r="G244" s="524" t="s">
        <v>48</v>
      </c>
      <c r="H244" s="506"/>
      <c r="I244" s="500"/>
      <c r="J244" s="497"/>
      <c r="K244" s="485" t="e">
        <f>SUM(J241:J244)</f>
        <v>#REF!</v>
      </c>
      <c r="L244" s="455"/>
      <c r="M244" s="455"/>
      <c r="N244" s="246"/>
      <c r="O244" s="105"/>
      <c r="P244" s="247"/>
      <c r="Q244" s="247"/>
      <c r="R244" s="247"/>
    </row>
    <row r="245" spans="1:18" s="104" customFormat="1" ht="13.15" customHeight="1">
      <c r="A245" s="102"/>
      <c r="B245" s="101"/>
      <c r="C245" s="102"/>
      <c r="D245" s="24"/>
      <c r="E245" s="127"/>
      <c r="F245" s="127"/>
      <c r="G245" s="528" t="s">
        <v>2</v>
      </c>
      <c r="H245" s="359"/>
      <c r="I245" s="129"/>
      <c r="J245" s="26"/>
      <c r="K245" s="252"/>
      <c r="L245" s="458"/>
      <c r="M245" s="458"/>
      <c r="N245" s="246"/>
      <c r="O245" s="105"/>
      <c r="P245" s="247"/>
      <c r="Q245" s="247"/>
      <c r="R245" s="247"/>
    </row>
    <row r="246" spans="1:18" s="104" customFormat="1" ht="12" customHeight="1" thickBot="1">
      <c r="A246" s="102"/>
      <c r="B246" s="101"/>
      <c r="C246" s="102"/>
      <c r="D246" s="130"/>
      <c r="E246" s="131"/>
      <c r="F246" s="131"/>
      <c r="G246" s="529" t="s">
        <v>29</v>
      </c>
      <c r="H246" s="132"/>
      <c r="I246" s="133" t="s">
        <v>2</v>
      </c>
      <c r="J246" s="30" t="e">
        <f>SUM(J234:J245)</f>
        <v>#REF!</v>
      </c>
      <c r="K246" s="31" t="e">
        <f>SUM(K239:K245)</f>
        <v>#REF!</v>
      </c>
      <c r="L246" s="460"/>
      <c r="M246" s="460"/>
      <c r="N246" s="33"/>
      <c r="O246" s="32" t="e">
        <f>SUM(O190:O243)</f>
        <v>#REF!</v>
      </c>
      <c r="P246" s="134"/>
      <c r="Q246" s="135"/>
      <c r="R246" s="134"/>
    </row>
    <row r="247" spans="1:18" s="104" customFormat="1" ht="12" customHeight="1" thickTop="1">
      <c r="A247" s="102"/>
      <c r="B247" s="101"/>
      <c r="C247" s="102"/>
      <c r="D247" s="534"/>
      <c r="E247" s="535"/>
      <c r="F247" s="535"/>
      <c r="G247" s="536"/>
      <c r="H247" s="537"/>
      <c r="I247" s="349"/>
      <c r="J247" s="538"/>
      <c r="K247" s="539"/>
      <c r="L247" s="540"/>
      <c r="M247" s="540"/>
      <c r="N247" s="541"/>
      <c r="O247" s="138"/>
      <c r="P247" s="542"/>
      <c r="Q247" s="543"/>
      <c r="R247" s="542"/>
    </row>
    <row r="249" spans="1:18" s="149" customFormat="1" ht="13.15" customHeight="1">
      <c r="A249" s="553" t="s">
        <v>154</v>
      </c>
      <c r="B249" s="142"/>
      <c r="C249" s="143"/>
      <c r="D249" s="144"/>
      <c r="E249" s="144"/>
      <c r="F249" s="144"/>
      <c r="H249" s="554" t="s">
        <v>145</v>
      </c>
      <c r="I249" s="145"/>
      <c r="J249" s="145"/>
      <c r="K249" s="145"/>
      <c r="L249" s="462"/>
      <c r="M249" s="462"/>
      <c r="N249" s="147"/>
      <c r="O249" s="146"/>
      <c r="P249" s="148"/>
      <c r="Q249" s="148"/>
      <c r="R249" s="148"/>
    </row>
    <row r="250" spans="1:18" ht="12" hidden="1" customHeight="1"/>
    <row r="251" spans="1:18" s="114" customFormat="1" ht="13.15" customHeight="1" collapsed="1">
      <c r="A251" s="544" t="s">
        <v>54</v>
      </c>
      <c r="B251" s="107"/>
      <c r="C251" s="108"/>
      <c r="D251" s="115" t="s">
        <v>158</v>
      </c>
      <c r="E251" s="109"/>
      <c r="F251" s="109"/>
      <c r="G251" s="523"/>
      <c r="H251" s="545">
        <v>1</v>
      </c>
      <c r="I251" s="112"/>
      <c r="J251" s="116"/>
      <c r="K251" s="319"/>
      <c r="L251" s="453"/>
      <c r="M251" s="453"/>
      <c r="N251" s="248"/>
      <c r="O251" s="113"/>
      <c r="P251" s="249"/>
      <c r="Q251" s="249"/>
      <c r="R251" s="249"/>
    </row>
  </sheetData>
  <customSheetViews>
    <customSheetView guid="{2B0D0082-0D20-4A2C-926D-637157AC9557}" showPageBreaks="1" fitToPage="1" printArea="1">
      <pane ySplit="6" topLeftCell="A7" activePane="bottomLeft" state="frozen"/>
      <selection pane="bottomLeft" activeCell="A6" sqref="A6"/>
      <pageMargins left="0.25" right="0.25" top="0.5" bottom="0.5" header="0" footer="0.25"/>
      <printOptions horizontalCentered="1"/>
      <pageSetup scale="72" fitToHeight="4" orientation="portrait" r:id="rId1"/>
      <headerFooter alignWithMargins="0">
        <oddFooter>&amp;L&amp;"Arial,Bold"&amp;8Prepared by: The Sextant Group, Inc.&amp;C&amp;"Arial,Bold"&amp;8Sheet &amp;P&amp;R&amp;"Arial,Bold"&amp;8Date</oddFooter>
      </headerFooter>
    </customSheetView>
    <customSheetView guid="{4EECBBA4-BB24-4AE4-AAF8-A52C685C5932}" showPageBreaks="1" fitToPage="1" printArea="1">
      <pane ySplit="6" topLeftCell="A7" activePane="bottomLeft" state="frozen"/>
      <selection pane="bottomLeft" activeCell="F15" sqref="F15"/>
      <pageMargins left="0.25" right="0.25" top="0.5" bottom="0.5" header="0" footer="0.25"/>
      <printOptions horizontalCentered="1"/>
      <pageSetup scale="72" fitToHeight="4" orientation="portrait" r:id="rId2"/>
      <headerFooter alignWithMargins="0">
        <oddFooter>&amp;L&amp;"Arial,Bold"&amp;8Prepared by: The Sextant Group, Inc.&amp;C&amp;"Arial,Bold"&amp;8Sheet &amp;P&amp;R&amp;"Arial,Bold"&amp;8Date</oddFooter>
      </headerFooter>
    </customSheetView>
  </customSheetViews>
  <mergeCells count="3">
    <mergeCell ref="N5:O5"/>
    <mergeCell ref="P5:R5"/>
    <mergeCell ref="A1:C2"/>
  </mergeCells>
  <conditionalFormatting sqref="A23:A24">
    <cfRule type="expression" dxfId="394" priority="386" stopIfTrue="1">
      <formula>COUNTIF(#REF!,A23)&gt;1</formula>
    </cfRule>
  </conditionalFormatting>
  <conditionalFormatting sqref="A23:A24">
    <cfRule type="expression" dxfId="393" priority="385" stopIfTrue="1">
      <formula>COUNTIF(#REF!,A23)&gt;1</formula>
    </cfRule>
  </conditionalFormatting>
  <conditionalFormatting sqref="A23:A24">
    <cfRule type="expression" dxfId="392" priority="384" stopIfTrue="1">
      <formula>COUNTIF(#REF!,A23)&gt;1</formula>
    </cfRule>
  </conditionalFormatting>
  <conditionalFormatting sqref="A28:A34">
    <cfRule type="expression" dxfId="391" priority="99" stopIfTrue="1">
      <formula>COUNTIF(#REF!,A28)&gt;1</formula>
    </cfRule>
  </conditionalFormatting>
  <conditionalFormatting sqref="A23:A24">
    <cfRule type="expression" dxfId="390" priority="331" stopIfTrue="1">
      <formula>COUNTIF(#REF!,A23)&gt;1</formula>
    </cfRule>
  </conditionalFormatting>
  <conditionalFormatting sqref="A23:A24">
    <cfRule type="expression" dxfId="389" priority="330" stopIfTrue="1">
      <formula>COUNTIF(#REF!,A23)&gt;1</formula>
    </cfRule>
  </conditionalFormatting>
  <conditionalFormatting sqref="A23:A24">
    <cfRule type="expression" dxfId="388" priority="333" stopIfTrue="1">
      <formula>COUNTIF(#REF!,A23)&gt;1</formula>
    </cfRule>
  </conditionalFormatting>
  <conditionalFormatting sqref="A23:A24">
    <cfRule type="expression" dxfId="387" priority="332" stopIfTrue="1">
      <formula>COUNTIF(#REF!,A23)&gt;1</formula>
    </cfRule>
  </conditionalFormatting>
  <conditionalFormatting sqref="A131:A141">
    <cfRule type="expression" dxfId="386" priority="195" stopIfTrue="1">
      <formula>COUNTIF(#REF!,A131)&gt;1</formula>
    </cfRule>
  </conditionalFormatting>
  <conditionalFormatting sqref="A131:A141">
    <cfRule type="expression" dxfId="385" priority="194" stopIfTrue="1">
      <formula>COUNTIF(#REF!,A131)&gt;1</formula>
    </cfRule>
  </conditionalFormatting>
  <conditionalFormatting sqref="A131:A141">
    <cfRule type="expression" dxfId="384" priority="193" stopIfTrue="1">
      <formula>COUNTIF(#REF!,A131)&gt;1</formula>
    </cfRule>
  </conditionalFormatting>
  <conditionalFormatting sqref="A103:A104 A107">
    <cfRule type="expression" dxfId="383" priority="273" stopIfTrue="1">
      <formula>COUNTIF(#REF!,A103)&gt;1</formula>
    </cfRule>
  </conditionalFormatting>
  <conditionalFormatting sqref="A103:A104 A107">
    <cfRule type="expression" dxfId="382" priority="272" stopIfTrue="1">
      <formula>COUNTIF(#REF!,A103)&gt;1</formula>
    </cfRule>
  </conditionalFormatting>
  <conditionalFormatting sqref="A103:A104 A107">
    <cfRule type="expression" dxfId="381" priority="271" stopIfTrue="1">
      <formula>COUNTIF(#REF!,A103)&gt;1</formula>
    </cfRule>
  </conditionalFormatting>
  <conditionalFormatting sqref="A103:A104 A107">
    <cfRule type="expression" dxfId="380" priority="270" stopIfTrue="1">
      <formula>COUNTIF(#REF!,A103)&gt;1</formula>
    </cfRule>
  </conditionalFormatting>
  <conditionalFormatting sqref="A103:A104 A107">
    <cfRule type="expression" dxfId="379" priority="269" stopIfTrue="1">
      <formula>COUNTIF(#REF!,A103)&gt;1</formula>
    </cfRule>
  </conditionalFormatting>
  <conditionalFormatting sqref="A103:A104 A107">
    <cfRule type="expression" dxfId="378" priority="268" stopIfTrue="1">
      <formula>COUNTIF(#REF!,A103)&gt;1</formula>
    </cfRule>
  </conditionalFormatting>
  <conditionalFormatting sqref="A103:A104 A107">
    <cfRule type="expression" dxfId="377" priority="267" stopIfTrue="1">
      <formula>COUNTIF(#REF!,A103)&gt;1</formula>
    </cfRule>
  </conditionalFormatting>
  <conditionalFormatting sqref="A131:A141">
    <cfRule type="expression" dxfId="376" priority="197" stopIfTrue="1">
      <formula>COUNTIF(#REF!,A131)&gt;1</formula>
    </cfRule>
  </conditionalFormatting>
  <conditionalFormatting sqref="A131:A141">
    <cfRule type="expression" dxfId="375" priority="196" stopIfTrue="1">
      <formula>COUNTIF(#REF!,A131)&gt;1</formula>
    </cfRule>
  </conditionalFormatting>
  <conditionalFormatting sqref="A131:A141">
    <cfRule type="expression" dxfId="374" priority="192" stopIfTrue="1">
      <formula>COUNTIF(#REF!,A131)&gt;1</formula>
    </cfRule>
  </conditionalFormatting>
  <conditionalFormatting sqref="A131:A141">
    <cfRule type="expression" dxfId="373" priority="191" stopIfTrue="1">
      <formula>COUNTIF(#REF!,A131)&gt;1</formula>
    </cfRule>
  </conditionalFormatting>
  <conditionalFormatting sqref="A145:A155">
    <cfRule type="expression" dxfId="372" priority="186" stopIfTrue="1">
      <formula>COUNTIF(#REF!,A145)&gt;1</formula>
    </cfRule>
  </conditionalFormatting>
  <conditionalFormatting sqref="A145:A155">
    <cfRule type="expression" dxfId="371" priority="190" stopIfTrue="1">
      <formula>COUNTIF(#REF!,A145)&gt;1</formula>
    </cfRule>
  </conditionalFormatting>
  <conditionalFormatting sqref="A145:A155">
    <cfRule type="expression" dxfId="370" priority="189" stopIfTrue="1">
      <formula>COUNTIF(#REF!,A145)&gt;1</formula>
    </cfRule>
  </conditionalFormatting>
  <conditionalFormatting sqref="A145:A155">
    <cfRule type="expression" dxfId="369" priority="188" stopIfTrue="1">
      <formula>COUNTIF(#REF!,A145)&gt;1</formula>
    </cfRule>
  </conditionalFormatting>
  <conditionalFormatting sqref="A145:A155">
    <cfRule type="expression" dxfId="368" priority="185" stopIfTrue="1">
      <formula>COUNTIF(#REF!,A145)&gt;1</formula>
    </cfRule>
  </conditionalFormatting>
  <conditionalFormatting sqref="A145:A155">
    <cfRule type="expression" dxfId="367" priority="184" stopIfTrue="1">
      <formula>COUNTIF(#REF!,A145)&gt;1</formula>
    </cfRule>
  </conditionalFormatting>
  <conditionalFormatting sqref="A145:A155">
    <cfRule type="expression" dxfId="366" priority="187" stopIfTrue="1">
      <formula>COUNTIF(#REF!,A145)&gt;1</formula>
    </cfRule>
  </conditionalFormatting>
  <conditionalFormatting sqref="A159:A169">
    <cfRule type="expression" dxfId="365" priority="183" stopIfTrue="1">
      <formula>COUNTIF(#REF!,A159)&gt;1</formula>
    </cfRule>
  </conditionalFormatting>
  <conditionalFormatting sqref="A159:A169">
    <cfRule type="expression" dxfId="364" priority="182" stopIfTrue="1">
      <formula>COUNTIF(#REF!,A159)&gt;1</formula>
    </cfRule>
  </conditionalFormatting>
  <conditionalFormatting sqref="A159:A169">
    <cfRule type="expression" dxfId="363" priority="181" stopIfTrue="1">
      <formula>COUNTIF(#REF!,A159)&gt;1</formula>
    </cfRule>
  </conditionalFormatting>
  <conditionalFormatting sqref="A159:A169">
    <cfRule type="expression" dxfId="362" priority="178" stopIfTrue="1">
      <formula>COUNTIF(#REF!,A159)&gt;1</formula>
    </cfRule>
  </conditionalFormatting>
  <conditionalFormatting sqref="A159:A169">
    <cfRule type="expression" dxfId="361" priority="177" stopIfTrue="1">
      <formula>COUNTIF(#REF!,A159)&gt;1</formula>
    </cfRule>
  </conditionalFormatting>
  <conditionalFormatting sqref="A159:A169">
    <cfRule type="expression" dxfId="360" priority="180" stopIfTrue="1">
      <formula>COUNTIF(#REF!,A159)&gt;1</formula>
    </cfRule>
  </conditionalFormatting>
  <conditionalFormatting sqref="A159:A169">
    <cfRule type="expression" dxfId="359" priority="179" stopIfTrue="1">
      <formula>COUNTIF(#REF!,A159)&gt;1</formula>
    </cfRule>
  </conditionalFormatting>
  <conditionalFormatting sqref="A191:A201">
    <cfRule type="expression" dxfId="358" priority="176" stopIfTrue="1">
      <formula>COUNTIF(#REF!,A191)&gt;1</formula>
    </cfRule>
  </conditionalFormatting>
  <conditionalFormatting sqref="A191:A201">
    <cfRule type="expression" dxfId="357" priority="175" stopIfTrue="1">
      <formula>COUNTIF(#REF!,A191)&gt;1</formula>
    </cfRule>
  </conditionalFormatting>
  <conditionalFormatting sqref="A191:A201">
    <cfRule type="expression" dxfId="356" priority="174" stopIfTrue="1">
      <formula>COUNTIF(#REF!,A191)&gt;1</formula>
    </cfRule>
  </conditionalFormatting>
  <conditionalFormatting sqref="A191:A201">
    <cfRule type="expression" dxfId="355" priority="171" stopIfTrue="1">
      <formula>COUNTIF(#REF!,A191)&gt;1</formula>
    </cfRule>
  </conditionalFormatting>
  <conditionalFormatting sqref="A191:A201">
    <cfRule type="expression" dxfId="354" priority="170" stopIfTrue="1">
      <formula>COUNTIF(#REF!,A191)&gt;1</formula>
    </cfRule>
  </conditionalFormatting>
  <conditionalFormatting sqref="A191:A201">
    <cfRule type="expression" dxfId="353" priority="173" stopIfTrue="1">
      <formula>COUNTIF(#REF!,A191)&gt;1</formula>
    </cfRule>
  </conditionalFormatting>
  <conditionalFormatting sqref="A191:A201">
    <cfRule type="expression" dxfId="352" priority="172" stopIfTrue="1">
      <formula>COUNTIF(#REF!,A191)&gt;1</formula>
    </cfRule>
  </conditionalFormatting>
  <conditionalFormatting sqref="A205:A215">
    <cfRule type="expression" dxfId="351" priority="169" stopIfTrue="1">
      <formula>COUNTIF(#REF!,A205)&gt;1</formula>
    </cfRule>
  </conditionalFormatting>
  <conditionalFormatting sqref="A205:A215">
    <cfRule type="expression" dxfId="350" priority="168" stopIfTrue="1">
      <formula>COUNTIF(#REF!,A205)&gt;1</formula>
    </cfRule>
  </conditionalFormatting>
  <conditionalFormatting sqref="A205:A215">
    <cfRule type="expression" dxfId="349" priority="167" stopIfTrue="1">
      <formula>COUNTIF(#REF!,A205)&gt;1</formula>
    </cfRule>
  </conditionalFormatting>
  <conditionalFormatting sqref="A205:A215">
    <cfRule type="expression" dxfId="348" priority="164" stopIfTrue="1">
      <formula>COUNTIF(#REF!,A205)&gt;1</formula>
    </cfRule>
  </conditionalFormatting>
  <conditionalFormatting sqref="A205:A215">
    <cfRule type="expression" dxfId="347" priority="163" stopIfTrue="1">
      <formula>COUNTIF(#REF!,A205)&gt;1</formula>
    </cfRule>
  </conditionalFormatting>
  <conditionalFormatting sqref="A205:A215">
    <cfRule type="expression" dxfId="346" priority="166" stopIfTrue="1">
      <formula>COUNTIF(#REF!,A205)&gt;1</formula>
    </cfRule>
  </conditionalFormatting>
  <conditionalFormatting sqref="A205:A215">
    <cfRule type="expression" dxfId="345" priority="165" stopIfTrue="1">
      <formula>COUNTIF(#REF!,A205)&gt;1</formula>
    </cfRule>
  </conditionalFormatting>
  <conditionalFormatting sqref="A219:A229">
    <cfRule type="expression" dxfId="344" priority="162" stopIfTrue="1">
      <formula>COUNTIF(#REF!,A219)&gt;1</formula>
    </cfRule>
  </conditionalFormatting>
  <conditionalFormatting sqref="A219:A229">
    <cfRule type="expression" dxfId="343" priority="161" stopIfTrue="1">
      <formula>COUNTIF(#REF!,A219)&gt;1</formula>
    </cfRule>
  </conditionalFormatting>
  <conditionalFormatting sqref="A219:A229">
    <cfRule type="expression" dxfId="342" priority="160" stopIfTrue="1">
      <formula>COUNTIF(#REF!,A219)&gt;1</formula>
    </cfRule>
  </conditionalFormatting>
  <conditionalFormatting sqref="A219:A229">
    <cfRule type="expression" dxfId="341" priority="157" stopIfTrue="1">
      <formula>COUNTIF(#REF!,A219)&gt;1</formula>
    </cfRule>
  </conditionalFormatting>
  <conditionalFormatting sqref="A219:A229">
    <cfRule type="expression" dxfId="340" priority="156" stopIfTrue="1">
      <formula>COUNTIF(#REF!,A219)&gt;1</formula>
    </cfRule>
  </conditionalFormatting>
  <conditionalFormatting sqref="A219:A229">
    <cfRule type="expression" dxfId="339" priority="159" stopIfTrue="1">
      <formula>COUNTIF(#REF!,A219)&gt;1</formula>
    </cfRule>
  </conditionalFormatting>
  <conditionalFormatting sqref="A219:A229">
    <cfRule type="expression" dxfId="338" priority="158" stopIfTrue="1">
      <formula>COUNTIF(#REF!,A219)&gt;1</formula>
    </cfRule>
  </conditionalFormatting>
  <conditionalFormatting sqref="A28:A34">
    <cfRule type="expression" dxfId="337" priority="98" stopIfTrue="1">
      <formula>COUNTIF(#REF!,A28)&gt;1</formula>
    </cfRule>
  </conditionalFormatting>
  <conditionalFormatting sqref="A28:A34">
    <cfRule type="expression" dxfId="336" priority="97" stopIfTrue="1">
      <formula>COUNTIF(#REF!,A28)&gt;1</formula>
    </cfRule>
  </conditionalFormatting>
  <conditionalFormatting sqref="A28:A34">
    <cfRule type="expression" dxfId="335" priority="94" stopIfTrue="1">
      <formula>COUNTIF(#REF!,A28)&gt;1</formula>
    </cfRule>
  </conditionalFormatting>
  <conditionalFormatting sqref="A28:A34">
    <cfRule type="expression" dxfId="334" priority="93" stopIfTrue="1">
      <formula>COUNTIF(#REF!,A28)&gt;1</formula>
    </cfRule>
  </conditionalFormatting>
  <conditionalFormatting sqref="A28:A34">
    <cfRule type="expression" dxfId="333" priority="96" stopIfTrue="1">
      <formula>COUNTIF(#REF!,A28)&gt;1</formula>
    </cfRule>
  </conditionalFormatting>
  <conditionalFormatting sqref="A28:A34">
    <cfRule type="expression" dxfId="332" priority="95" stopIfTrue="1">
      <formula>COUNTIF(#REF!,A28)&gt;1</formula>
    </cfRule>
  </conditionalFormatting>
  <conditionalFormatting sqref="A98:A102">
    <cfRule type="expression" dxfId="331" priority="50" stopIfTrue="1">
      <formula>COUNTIF(#REF!,A98)&gt;1</formula>
    </cfRule>
  </conditionalFormatting>
  <conditionalFormatting sqref="A98:A102">
    <cfRule type="expression" dxfId="330" priority="49" stopIfTrue="1">
      <formula>COUNTIF(#REF!,A98)&gt;1</formula>
    </cfRule>
  </conditionalFormatting>
  <conditionalFormatting sqref="A98:A102">
    <cfRule type="expression" dxfId="329" priority="48" stopIfTrue="1">
      <formula>COUNTIF(#REF!,A98)&gt;1</formula>
    </cfRule>
  </conditionalFormatting>
  <conditionalFormatting sqref="A98:A102">
    <cfRule type="expression" dxfId="328" priority="45" stopIfTrue="1">
      <formula>COUNTIF(#REF!,A98)&gt;1</formula>
    </cfRule>
  </conditionalFormatting>
  <conditionalFormatting sqref="A98:A102">
    <cfRule type="expression" dxfId="327" priority="44" stopIfTrue="1">
      <formula>COUNTIF(#REF!,A98)&gt;1</formula>
    </cfRule>
  </conditionalFormatting>
  <conditionalFormatting sqref="A98:A102">
    <cfRule type="expression" dxfId="326" priority="47" stopIfTrue="1">
      <formula>COUNTIF(#REF!,A98)&gt;1</formula>
    </cfRule>
  </conditionalFormatting>
  <conditionalFormatting sqref="A98:A102">
    <cfRule type="expression" dxfId="325" priority="46" stopIfTrue="1">
      <formula>COUNTIF(#REF!,A98)&gt;1</formula>
    </cfRule>
  </conditionalFormatting>
  <conditionalFormatting sqref="A38:A44">
    <cfRule type="expression" dxfId="324" priority="92" stopIfTrue="1">
      <formula>COUNTIF(#REF!,A38)&gt;1</formula>
    </cfRule>
  </conditionalFormatting>
  <conditionalFormatting sqref="A38:A44">
    <cfRule type="expression" dxfId="323" priority="91" stopIfTrue="1">
      <formula>COUNTIF(#REF!,A38)&gt;1</formula>
    </cfRule>
  </conditionalFormatting>
  <conditionalFormatting sqref="A38:A44">
    <cfRule type="expression" dxfId="322" priority="90" stopIfTrue="1">
      <formula>COUNTIF(#REF!,A38)&gt;1</formula>
    </cfRule>
  </conditionalFormatting>
  <conditionalFormatting sqref="A38:A44">
    <cfRule type="expression" dxfId="321" priority="87" stopIfTrue="1">
      <formula>COUNTIF(#REF!,A38)&gt;1</formula>
    </cfRule>
  </conditionalFormatting>
  <conditionalFormatting sqref="A38:A44">
    <cfRule type="expression" dxfId="320" priority="86" stopIfTrue="1">
      <formula>COUNTIF(#REF!,A38)&gt;1</formula>
    </cfRule>
  </conditionalFormatting>
  <conditionalFormatting sqref="A38:A44">
    <cfRule type="expression" dxfId="319" priority="89" stopIfTrue="1">
      <formula>COUNTIF(#REF!,A38)&gt;1</formula>
    </cfRule>
  </conditionalFormatting>
  <conditionalFormatting sqref="A38:A44">
    <cfRule type="expression" dxfId="318" priority="88" stopIfTrue="1">
      <formula>COUNTIF(#REF!,A38)&gt;1</formula>
    </cfRule>
  </conditionalFormatting>
  <conditionalFormatting sqref="A48:A54">
    <cfRule type="expression" dxfId="317" priority="85" stopIfTrue="1">
      <formula>COUNTIF(#REF!,A48)&gt;1</formula>
    </cfRule>
  </conditionalFormatting>
  <conditionalFormatting sqref="A48:A54">
    <cfRule type="expression" dxfId="316" priority="84" stopIfTrue="1">
      <formula>COUNTIF(#REF!,A48)&gt;1</formula>
    </cfRule>
  </conditionalFormatting>
  <conditionalFormatting sqref="A48:A54">
    <cfRule type="expression" dxfId="315" priority="83" stopIfTrue="1">
      <formula>COUNTIF(#REF!,A48)&gt;1</formula>
    </cfRule>
  </conditionalFormatting>
  <conditionalFormatting sqref="A48:A54">
    <cfRule type="expression" dxfId="314" priority="80" stopIfTrue="1">
      <formula>COUNTIF(#REF!,A48)&gt;1</formula>
    </cfRule>
  </conditionalFormatting>
  <conditionalFormatting sqref="A48:A54">
    <cfRule type="expression" dxfId="313" priority="79" stopIfTrue="1">
      <formula>COUNTIF(#REF!,A48)&gt;1</formula>
    </cfRule>
  </conditionalFormatting>
  <conditionalFormatting sqref="A48:A54">
    <cfRule type="expression" dxfId="312" priority="82" stopIfTrue="1">
      <formula>COUNTIF(#REF!,A48)&gt;1</formula>
    </cfRule>
  </conditionalFormatting>
  <conditionalFormatting sqref="A48:A54">
    <cfRule type="expression" dxfId="311" priority="81" stopIfTrue="1">
      <formula>COUNTIF(#REF!,A48)&gt;1</formula>
    </cfRule>
  </conditionalFormatting>
  <conditionalFormatting sqref="A58:A64">
    <cfRule type="expression" dxfId="310" priority="78" stopIfTrue="1">
      <formula>COUNTIF(#REF!,A58)&gt;1</formula>
    </cfRule>
  </conditionalFormatting>
  <conditionalFormatting sqref="A58:A64">
    <cfRule type="expression" dxfId="309" priority="77" stopIfTrue="1">
      <formula>COUNTIF(#REF!,A58)&gt;1</formula>
    </cfRule>
  </conditionalFormatting>
  <conditionalFormatting sqref="A58:A64">
    <cfRule type="expression" dxfId="308" priority="76" stopIfTrue="1">
      <formula>COUNTIF(#REF!,A58)&gt;1</formula>
    </cfRule>
  </conditionalFormatting>
  <conditionalFormatting sqref="A58:A64">
    <cfRule type="expression" dxfId="307" priority="73" stopIfTrue="1">
      <formula>COUNTIF(#REF!,A58)&gt;1</formula>
    </cfRule>
  </conditionalFormatting>
  <conditionalFormatting sqref="A58:A64">
    <cfRule type="expression" dxfId="306" priority="72" stopIfTrue="1">
      <formula>COUNTIF(#REF!,A58)&gt;1</formula>
    </cfRule>
  </conditionalFormatting>
  <conditionalFormatting sqref="A58:A64">
    <cfRule type="expression" dxfId="305" priority="75" stopIfTrue="1">
      <formula>COUNTIF(#REF!,A58)&gt;1</formula>
    </cfRule>
  </conditionalFormatting>
  <conditionalFormatting sqref="A58:A64">
    <cfRule type="expression" dxfId="304" priority="74" stopIfTrue="1">
      <formula>COUNTIF(#REF!,A58)&gt;1</formula>
    </cfRule>
  </conditionalFormatting>
  <conditionalFormatting sqref="A68:A74">
    <cfRule type="expression" dxfId="303" priority="71" stopIfTrue="1">
      <formula>COUNTIF(#REF!,A68)&gt;1</formula>
    </cfRule>
  </conditionalFormatting>
  <conditionalFormatting sqref="A68:A74">
    <cfRule type="expression" dxfId="302" priority="70" stopIfTrue="1">
      <formula>COUNTIF(#REF!,A68)&gt;1</formula>
    </cfRule>
  </conditionalFormatting>
  <conditionalFormatting sqref="A68:A74">
    <cfRule type="expression" dxfId="301" priority="69" stopIfTrue="1">
      <formula>COUNTIF(#REF!,A68)&gt;1</formula>
    </cfRule>
  </conditionalFormatting>
  <conditionalFormatting sqref="A68:A74">
    <cfRule type="expression" dxfId="300" priority="66" stopIfTrue="1">
      <formula>COUNTIF(#REF!,A68)&gt;1</formula>
    </cfRule>
  </conditionalFormatting>
  <conditionalFormatting sqref="A68:A74">
    <cfRule type="expression" dxfId="299" priority="65" stopIfTrue="1">
      <formula>COUNTIF(#REF!,A68)&gt;1</formula>
    </cfRule>
  </conditionalFormatting>
  <conditionalFormatting sqref="A68:A74">
    <cfRule type="expression" dxfId="298" priority="68" stopIfTrue="1">
      <formula>COUNTIF(#REF!,A68)&gt;1</formula>
    </cfRule>
  </conditionalFormatting>
  <conditionalFormatting sqref="A68:A74">
    <cfRule type="expression" dxfId="297" priority="67" stopIfTrue="1">
      <formula>COUNTIF(#REF!,A68)&gt;1</formula>
    </cfRule>
  </conditionalFormatting>
  <conditionalFormatting sqref="A78:A84">
    <cfRule type="expression" dxfId="296" priority="64" stopIfTrue="1">
      <formula>COUNTIF(#REF!,A78)&gt;1</formula>
    </cfRule>
  </conditionalFormatting>
  <conditionalFormatting sqref="A78:A84">
    <cfRule type="expression" dxfId="295" priority="63" stopIfTrue="1">
      <formula>COUNTIF(#REF!,A78)&gt;1</formula>
    </cfRule>
  </conditionalFormatting>
  <conditionalFormatting sqref="A78:A84">
    <cfRule type="expression" dxfId="294" priority="62" stopIfTrue="1">
      <formula>COUNTIF(#REF!,A78)&gt;1</formula>
    </cfRule>
  </conditionalFormatting>
  <conditionalFormatting sqref="A78:A84">
    <cfRule type="expression" dxfId="293" priority="59" stopIfTrue="1">
      <formula>COUNTIF(#REF!,A78)&gt;1</formula>
    </cfRule>
  </conditionalFormatting>
  <conditionalFormatting sqref="A78:A84">
    <cfRule type="expression" dxfId="292" priority="58" stopIfTrue="1">
      <formula>COUNTIF(#REF!,A78)&gt;1</formula>
    </cfRule>
  </conditionalFormatting>
  <conditionalFormatting sqref="A78:A84">
    <cfRule type="expression" dxfId="291" priority="61" stopIfTrue="1">
      <formula>COUNTIF(#REF!,A78)&gt;1</formula>
    </cfRule>
  </conditionalFormatting>
  <conditionalFormatting sqref="A78:A84">
    <cfRule type="expression" dxfId="290" priority="60" stopIfTrue="1">
      <formula>COUNTIF(#REF!,A78)&gt;1</formula>
    </cfRule>
  </conditionalFormatting>
  <conditionalFormatting sqref="A88:A94">
    <cfRule type="expression" dxfId="289" priority="57" stopIfTrue="1">
      <formula>COUNTIF(#REF!,A88)&gt;1</formula>
    </cfRule>
  </conditionalFormatting>
  <conditionalFormatting sqref="A88:A94">
    <cfRule type="expression" dxfId="288" priority="56" stopIfTrue="1">
      <formula>COUNTIF(#REF!,A88)&gt;1</formula>
    </cfRule>
  </conditionalFormatting>
  <conditionalFormatting sqref="A88:A94">
    <cfRule type="expression" dxfId="287" priority="55" stopIfTrue="1">
      <formula>COUNTIF(#REF!,A88)&gt;1</formula>
    </cfRule>
  </conditionalFormatting>
  <conditionalFormatting sqref="A88:A94">
    <cfRule type="expression" dxfId="286" priority="52" stopIfTrue="1">
      <formula>COUNTIF(#REF!,A88)&gt;1</formula>
    </cfRule>
  </conditionalFormatting>
  <conditionalFormatting sqref="A88:A94">
    <cfRule type="expression" dxfId="285" priority="51" stopIfTrue="1">
      <formula>COUNTIF(#REF!,A88)&gt;1</formula>
    </cfRule>
  </conditionalFormatting>
  <conditionalFormatting sqref="A88:A94">
    <cfRule type="expression" dxfId="284" priority="54" stopIfTrue="1">
      <formula>COUNTIF(#REF!,A88)&gt;1</formula>
    </cfRule>
  </conditionalFormatting>
  <conditionalFormatting sqref="A88:A94">
    <cfRule type="expression" dxfId="283" priority="53" stopIfTrue="1">
      <formula>COUNTIF(#REF!,A88)&gt;1</formula>
    </cfRule>
  </conditionalFormatting>
  <conditionalFormatting sqref="A105">
    <cfRule type="expression" dxfId="282" priority="43" stopIfTrue="1">
      <formula>COUNTIF(#REF!,A105)&gt;1</formula>
    </cfRule>
  </conditionalFormatting>
  <conditionalFormatting sqref="A105">
    <cfRule type="expression" dxfId="281" priority="42" stopIfTrue="1">
      <formula>COUNTIF(#REF!,A105)&gt;1</formula>
    </cfRule>
  </conditionalFormatting>
  <conditionalFormatting sqref="A105">
    <cfRule type="expression" dxfId="280" priority="41" stopIfTrue="1">
      <formula>COUNTIF(#REF!,A105)&gt;1</formula>
    </cfRule>
  </conditionalFormatting>
  <conditionalFormatting sqref="A105">
    <cfRule type="expression" dxfId="279" priority="38" stopIfTrue="1">
      <formula>COUNTIF(#REF!,A105)&gt;1</formula>
    </cfRule>
  </conditionalFormatting>
  <conditionalFormatting sqref="A105">
    <cfRule type="expression" dxfId="278" priority="37" stopIfTrue="1">
      <formula>COUNTIF(#REF!,A105)&gt;1</formula>
    </cfRule>
  </conditionalFormatting>
  <conditionalFormatting sqref="A105">
    <cfRule type="expression" dxfId="277" priority="40" stopIfTrue="1">
      <formula>COUNTIF(#REF!,A105)&gt;1</formula>
    </cfRule>
  </conditionalFormatting>
  <conditionalFormatting sqref="A105">
    <cfRule type="expression" dxfId="276" priority="39" stopIfTrue="1">
      <formula>COUNTIF(#REF!,A105)&gt;1</formula>
    </cfRule>
  </conditionalFormatting>
  <conditionalFormatting sqref="A106">
    <cfRule type="expression" dxfId="275" priority="36" stopIfTrue="1">
      <formula>COUNTIF(#REF!,A106)&gt;1</formula>
    </cfRule>
  </conditionalFormatting>
  <conditionalFormatting sqref="A106">
    <cfRule type="expression" dxfId="274" priority="35" stopIfTrue="1">
      <formula>COUNTIF(#REF!,A106)&gt;1</formula>
    </cfRule>
  </conditionalFormatting>
  <conditionalFormatting sqref="A106">
    <cfRule type="expression" dxfId="273" priority="34" stopIfTrue="1">
      <formula>COUNTIF(#REF!,A106)&gt;1</formula>
    </cfRule>
  </conditionalFormatting>
  <conditionalFormatting sqref="A106">
    <cfRule type="expression" dxfId="272" priority="33" stopIfTrue="1">
      <formula>COUNTIF(#REF!,A106)&gt;1</formula>
    </cfRule>
  </conditionalFormatting>
  <conditionalFormatting sqref="A106">
    <cfRule type="expression" dxfId="271" priority="32" stopIfTrue="1">
      <formula>COUNTIF(#REF!,A106)&gt;1</formula>
    </cfRule>
  </conditionalFormatting>
  <conditionalFormatting sqref="A106">
    <cfRule type="expression" dxfId="270" priority="31" stopIfTrue="1">
      <formula>COUNTIF(#REF!,A106)&gt;1</formula>
    </cfRule>
  </conditionalFormatting>
  <conditionalFormatting sqref="A106">
    <cfRule type="expression" dxfId="269" priority="30" stopIfTrue="1">
      <formula>COUNTIF(#REF!,A106)&gt;1</formula>
    </cfRule>
  </conditionalFormatting>
  <conditionalFormatting sqref="A22">
    <cfRule type="expression" dxfId="268" priority="29" stopIfTrue="1">
      <formula>COUNTIF(#REF!,A22)&gt;1</formula>
    </cfRule>
  </conditionalFormatting>
  <conditionalFormatting sqref="A22">
    <cfRule type="expression" dxfId="267" priority="28" stopIfTrue="1">
      <formula>COUNTIF(#REF!,A22)&gt;1</formula>
    </cfRule>
  </conditionalFormatting>
  <conditionalFormatting sqref="A22">
    <cfRule type="expression" dxfId="266" priority="27" stopIfTrue="1">
      <formula>COUNTIF(#REF!,A22)&gt;1</formula>
    </cfRule>
  </conditionalFormatting>
  <conditionalFormatting sqref="A22">
    <cfRule type="expression" dxfId="265" priority="24" stopIfTrue="1">
      <formula>COUNTIF(#REF!,A22)&gt;1</formula>
    </cfRule>
  </conditionalFormatting>
  <conditionalFormatting sqref="A22">
    <cfRule type="expression" dxfId="264" priority="23" stopIfTrue="1">
      <formula>COUNTIF(#REF!,A22)&gt;1</formula>
    </cfRule>
  </conditionalFormatting>
  <conditionalFormatting sqref="A22">
    <cfRule type="expression" dxfId="263" priority="26" stopIfTrue="1">
      <formula>COUNTIF(#REF!,A22)&gt;1</formula>
    </cfRule>
  </conditionalFormatting>
  <conditionalFormatting sqref="A22">
    <cfRule type="expression" dxfId="262" priority="25" stopIfTrue="1">
      <formula>COUNTIF(#REF!,A22)&gt;1</formula>
    </cfRule>
  </conditionalFormatting>
  <conditionalFormatting sqref="A21 A11:A13">
    <cfRule type="expression" dxfId="261" priority="15" stopIfTrue="1">
      <formula>COUNTIF(#REF!,A11)&gt;1</formula>
    </cfRule>
  </conditionalFormatting>
  <conditionalFormatting sqref="A21 A11:A13">
    <cfRule type="expression" dxfId="260" priority="14" stopIfTrue="1">
      <formula>COUNTIF(#REF!,A11)&gt;1</formula>
    </cfRule>
  </conditionalFormatting>
  <conditionalFormatting sqref="A21 A11:A13">
    <cfRule type="expression" dxfId="259" priority="13" stopIfTrue="1">
      <formula>COUNTIF(#REF!,A11)&gt;1</formula>
    </cfRule>
  </conditionalFormatting>
  <conditionalFormatting sqref="A21 A11:A13">
    <cfRule type="expression" dxfId="258" priority="10" stopIfTrue="1">
      <formula>COUNTIF(#REF!,A11)&gt;1</formula>
    </cfRule>
  </conditionalFormatting>
  <conditionalFormatting sqref="A21 A11:A13">
    <cfRule type="expression" dxfId="257" priority="9" stopIfTrue="1">
      <formula>COUNTIF(#REF!,A11)&gt;1</formula>
    </cfRule>
  </conditionalFormatting>
  <conditionalFormatting sqref="A21 A11:A13">
    <cfRule type="expression" dxfId="256" priority="12" stopIfTrue="1">
      <formula>COUNTIF(#REF!,A11)&gt;1</formula>
    </cfRule>
  </conditionalFormatting>
  <conditionalFormatting sqref="A21 A11:A13">
    <cfRule type="expression" dxfId="255" priority="11" stopIfTrue="1">
      <formula>COUNTIF(#REF!,A11)&gt;1</formula>
    </cfRule>
  </conditionalFormatting>
  <conditionalFormatting sqref="A14:A20">
    <cfRule type="expression" dxfId="254" priority="7" stopIfTrue="1">
      <formula>COUNTIF(#REF!,A14)&gt;1</formula>
    </cfRule>
  </conditionalFormatting>
  <conditionalFormatting sqref="A14:A20">
    <cfRule type="expression" dxfId="253" priority="6" stopIfTrue="1">
      <formula>COUNTIF(#REF!,A14)&gt;1</formula>
    </cfRule>
  </conditionalFormatting>
  <conditionalFormatting sqref="A14:A20">
    <cfRule type="expression" dxfId="252" priority="5" stopIfTrue="1">
      <formula>COUNTIF(#REF!,A14)&gt;1</formula>
    </cfRule>
  </conditionalFormatting>
  <conditionalFormatting sqref="A14:A20">
    <cfRule type="expression" dxfId="251" priority="2" stopIfTrue="1">
      <formula>COUNTIF(#REF!,A14)&gt;1</formula>
    </cfRule>
  </conditionalFormatting>
  <conditionalFormatting sqref="A14:A20">
    <cfRule type="expression" dxfId="250" priority="1" stopIfTrue="1">
      <formula>COUNTIF(#REF!,A14)&gt;1</formula>
    </cfRule>
  </conditionalFormatting>
  <conditionalFormatting sqref="A14:A20">
    <cfRule type="expression" dxfId="249" priority="4" stopIfTrue="1">
      <formula>COUNTIF(#REF!,A14)&gt;1</formula>
    </cfRule>
  </conditionalFormatting>
  <conditionalFormatting sqref="A14:A20">
    <cfRule type="expression" dxfId="248" priority="3" stopIfTrue="1">
      <formula>COUNTIF(#REF!,A14)&gt;1</formula>
    </cfRule>
  </conditionalFormatting>
  <printOptions horizontalCentered="1"/>
  <pageMargins left="0.5" right="0.5" top="0.5" bottom="0.5" header="0" footer="0.25"/>
  <pageSetup scale="79" fitToHeight="4" orientation="portrait" r:id="rId3"/>
  <headerFooter alignWithMargins="0">
    <oddFooter>&amp;L&amp;"Arial,Bold"&amp;8Prepared by: The Sextant Group, Inc.&amp;C&amp;"Arial,Bold"&amp;8Sheet &amp;P&amp;R&amp;"Arial,Bold"&amp;8Date</oddFooter>
  </headerFooter>
  <drawing r:id="rId4"/>
  <legacyDrawing r:id="rId5"/>
  <controls>
    <mc:AlternateContent xmlns:mc="http://schemas.openxmlformats.org/markup-compatibility/2006">
      <mc:Choice Requires="x14">
        <control shapeId="7172" r:id="rId6" name="FormatPrint">
          <controlPr defaultSize="0" print="0" autoLine="0" r:id="rId7">
            <anchor moveWithCells="1">
              <from>
                <xdr:col>6</xdr:col>
                <xdr:colOff>2686050</xdr:colOff>
                <xdr:row>1</xdr:row>
                <xdr:rowOff>209550</xdr:rowOff>
              </from>
              <to>
                <xdr:col>8</xdr:col>
                <xdr:colOff>266700</xdr:colOff>
                <xdr:row>2</xdr:row>
                <xdr:rowOff>142875</xdr:rowOff>
              </to>
            </anchor>
          </controlPr>
        </control>
      </mc:Choice>
      <mc:Fallback>
        <control shapeId="7172" r:id="rId6" name="FormatPrint"/>
      </mc:Fallback>
    </mc:AlternateContent>
    <mc:AlternateContent xmlns:mc="http://schemas.openxmlformats.org/markup-compatibility/2006">
      <mc:Choice Requires="x14">
        <control shapeId="7173" r:id="rId8" name="FormatWork">
          <controlPr defaultSize="0" print="0" autoLine="0" r:id="rId9">
            <anchor moveWithCells="1">
              <from>
                <xdr:col>6</xdr:col>
                <xdr:colOff>2686050</xdr:colOff>
                <xdr:row>2</xdr:row>
                <xdr:rowOff>152400</xdr:rowOff>
              </from>
              <to>
                <xdr:col>8</xdr:col>
                <xdr:colOff>266700</xdr:colOff>
                <xdr:row>3</xdr:row>
                <xdr:rowOff>180975</xdr:rowOff>
              </to>
            </anchor>
          </controlPr>
        </control>
      </mc:Choice>
      <mc:Fallback>
        <control shapeId="7173" r:id="rId8" name="FormatWork"/>
      </mc:Fallback>
    </mc:AlternateContent>
    <mc:AlternateContent xmlns:mc="http://schemas.openxmlformats.org/markup-compatibility/2006">
      <mc:Choice Requires="x14">
        <control shapeId="7174" r:id="rId10" name="FormatSpec">
          <controlPr defaultSize="0" print="0" autoLine="0" r:id="rId11">
            <anchor moveWithCells="1">
              <from>
                <xdr:col>6</xdr:col>
                <xdr:colOff>2686050</xdr:colOff>
                <xdr:row>0</xdr:row>
                <xdr:rowOff>257175</xdr:rowOff>
              </from>
              <to>
                <xdr:col>8</xdr:col>
                <xdr:colOff>266700</xdr:colOff>
                <xdr:row>1</xdr:row>
                <xdr:rowOff>190500</xdr:rowOff>
              </to>
            </anchor>
          </controlPr>
        </control>
      </mc:Choice>
      <mc:Fallback>
        <control shapeId="7174" r:id="rId10" name="FormatSpec"/>
      </mc:Fallback>
    </mc:AlternateContent>
    <mc:AlternateContent xmlns:mc="http://schemas.openxmlformats.org/markup-compatibility/2006">
      <mc:Choice Requires="x14">
        <control shapeId="7176" r:id="rId12" name="NumberLines">
          <controlPr defaultSize="0" print="0" autoLine="0" r:id="rId13">
            <anchor moveWithCells="1">
              <from>
                <xdr:col>6</xdr:col>
                <xdr:colOff>2686050</xdr:colOff>
                <xdr:row>0</xdr:row>
                <xdr:rowOff>19050</xdr:rowOff>
              </from>
              <to>
                <xdr:col>8</xdr:col>
                <xdr:colOff>266700</xdr:colOff>
                <xdr:row>0</xdr:row>
                <xdr:rowOff>247650</xdr:rowOff>
              </to>
            </anchor>
          </controlPr>
        </control>
      </mc:Choice>
      <mc:Fallback>
        <control shapeId="7176" r:id="rId12" name="NumberLines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12">
    <tabColor rgb="FF00B050"/>
    <outlinePr summaryBelow="0"/>
  </sheetPr>
  <dimension ref="A1:N41"/>
  <sheetViews>
    <sheetView showGridLines="0" view="pageLayout" topLeftCell="A7" zoomScaleNormal="100" workbookViewId="0">
      <selection activeCell="A32" sqref="A32:XFD42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19" width="9.33203125" style="79" customWidth="1"/>
    <col min="20" max="462" width="0" style="79" hidden="1" customWidth="1"/>
    <col min="463" max="16384" width="6.33203125" style="79"/>
  </cols>
  <sheetData>
    <row r="1" spans="1:7" ht="12" customHeight="1">
      <c r="A1" s="35" t="s">
        <v>375</v>
      </c>
    </row>
    <row r="2" spans="1:7" s="42" customFormat="1" ht="23.25">
      <c r="A2" s="34" t="s">
        <v>343</v>
      </c>
      <c r="B2" s="36"/>
      <c r="C2" s="36"/>
      <c r="D2" s="36"/>
      <c r="E2" s="37"/>
      <c r="F2" s="38"/>
      <c r="G2" s="37"/>
    </row>
    <row r="3" spans="1:7" s="42" customFormat="1" ht="23.25">
      <c r="A3" s="43" t="s">
        <v>342</v>
      </c>
      <c r="B3" s="45"/>
      <c r="C3" s="45"/>
      <c r="D3" s="44" t="s">
        <v>364</v>
      </c>
      <c r="E3" s="46"/>
      <c r="F3" s="47"/>
      <c r="G3" s="46"/>
    </row>
    <row r="4" spans="1:7" s="55" customFormat="1" ht="15.75">
      <c r="A4" s="50" t="s">
        <v>345</v>
      </c>
      <c r="B4" s="51"/>
      <c r="C4" s="51"/>
      <c r="D4" s="52"/>
      <c r="E4" s="53"/>
      <c r="F4" s="54"/>
      <c r="G4" s="53"/>
    </row>
    <row r="5" spans="1:7" s="55" customFormat="1" ht="15.75">
      <c r="A5" s="50" t="s">
        <v>344</v>
      </c>
      <c r="B5" s="51"/>
      <c r="C5" s="51"/>
      <c r="D5" s="52"/>
      <c r="E5" s="53"/>
      <c r="F5" s="54"/>
      <c r="G5" s="53"/>
    </row>
    <row r="6" spans="1:7" s="60" customFormat="1" ht="15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</row>
    <row r="7" spans="1:7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</row>
    <row r="8" spans="1:7" s="75" customFormat="1" ht="12" customHeight="1">
      <c r="A8" s="68" t="s">
        <v>38</v>
      </c>
      <c r="B8" s="389">
        <v>218</v>
      </c>
      <c r="C8" s="389"/>
      <c r="D8" s="389"/>
      <c r="E8" s="71"/>
      <c r="F8" s="72"/>
      <c r="G8" s="71"/>
    </row>
    <row r="9" spans="1:7" ht="12" hidden="1" customHeight="1">
      <c r="A9" s="78" t="s">
        <v>37</v>
      </c>
      <c r="B9" s="326"/>
      <c r="C9" s="326"/>
      <c r="D9" s="326"/>
      <c r="E9" s="71"/>
      <c r="F9" s="72"/>
      <c r="G9" s="71"/>
    </row>
    <row r="10" spans="1:7" s="89" customFormat="1" ht="12" hidden="1" customHeight="1" thickBot="1">
      <c r="A10" s="82" t="s">
        <v>36</v>
      </c>
      <c r="B10" s="83" t="s">
        <v>172</v>
      </c>
      <c r="C10" s="83"/>
      <c r="D10" s="83"/>
      <c r="E10" s="85"/>
      <c r="F10" s="86"/>
      <c r="G10" s="85"/>
    </row>
    <row r="11" spans="1:7" s="96" customFormat="1" ht="13.15" customHeight="1" outlineLevel="1">
      <c r="A11" s="92" t="s">
        <v>152</v>
      </c>
      <c r="B11" s="93"/>
      <c r="C11" s="93"/>
      <c r="D11" s="520"/>
      <c r="E11" s="545">
        <v>2</v>
      </c>
      <c r="F11" s="95"/>
      <c r="G11" s="95"/>
    </row>
    <row r="12" spans="1:7" s="100" customFormat="1" ht="13.15" customHeight="1" outlineLevel="1">
      <c r="A12" s="483">
        <v>1</v>
      </c>
      <c r="B12" s="488" t="s">
        <v>161</v>
      </c>
      <c r="C12" s="488" t="s">
        <v>199</v>
      </c>
      <c r="D12" s="521" t="s">
        <v>200</v>
      </c>
      <c r="E12" s="485">
        <v>1</v>
      </c>
      <c r="F12" s="486"/>
      <c r="G12" s="485"/>
    </row>
    <row r="13" spans="1:7" s="100" customFormat="1" ht="13.15" customHeight="1" outlineLevel="1" thickBot="1">
      <c r="A13" s="483">
        <v>2</v>
      </c>
      <c r="B13" s="488" t="s">
        <v>159</v>
      </c>
      <c r="C13" s="488" t="s">
        <v>198</v>
      </c>
      <c r="D13" s="521" t="s">
        <v>160</v>
      </c>
      <c r="E13" s="485">
        <v>1</v>
      </c>
      <c r="F13" s="486"/>
      <c r="G13" s="485"/>
    </row>
    <row r="14" spans="1:7" s="100" customFormat="1" ht="13.15" customHeight="1" outlineLevel="1" thickTop="1">
      <c r="A14" s="442"/>
      <c r="B14" s="325"/>
      <c r="C14" s="325"/>
      <c r="D14" s="104"/>
      <c r="E14" s="359"/>
      <c r="F14" s="25"/>
      <c r="G14" s="496"/>
    </row>
    <row r="15" spans="1:7" s="104" customFormat="1" ht="13.15" customHeight="1" outlineLevel="1">
      <c r="A15" s="442"/>
      <c r="B15" s="103"/>
      <c r="C15" s="103"/>
      <c r="D15" s="522"/>
      <c r="E15" s="546" t="s">
        <v>145</v>
      </c>
      <c r="F15" s="349"/>
    </row>
    <row r="16" spans="1:7" s="114" customFormat="1" ht="13.15" customHeight="1" outlineLevel="1">
      <c r="A16" s="92" t="s">
        <v>144</v>
      </c>
      <c r="B16" s="109"/>
      <c r="C16" s="109"/>
      <c r="D16" s="523"/>
      <c r="E16" s="545">
        <v>2</v>
      </c>
      <c r="F16" s="112"/>
      <c r="G16" s="112"/>
    </row>
    <row r="17" spans="1:14" s="100" customFormat="1" ht="12" customHeight="1" outlineLevel="1">
      <c r="A17" s="483">
        <v>3</v>
      </c>
      <c r="B17" s="488" t="s">
        <v>156</v>
      </c>
      <c r="C17" s="488" t="s">
        <v>177</v>
      </c>
      <c r="D17" s="521" t="s">
        <v>176</v>
      </c>
      <c r="E17" s="485">
        <v>1</v>
      </c>
      <c r="F17" s="486"/>
      <c r="G17" s="485"/>
    </row>
    <row r="18" spans="1:14" s="100" customFormat="1" ht="12" customHeight="1" outlineLevel="1">
      <c r="A18" s="483"/>
      <c r="B18" s="488">
        <v>0</v>
      </c>
      <c r="C18" s="488">
        <v>0</v>
      </c>
      <c r="D18" s="521" t="s">
        <v>178</v>
      </c>
      <c r="E18" s="485">
        <v>0</v>
      </c>
      <c r="F18" s="486"/>
      <c r="G18" s="485"/>
    </row>
    <row r="19" spans="1:14" s="100" customFormat="1" ht="13.15" customHeight="1" outlineLevel="1">
      <c r="A19" s="483"/>
      <c r="B19" s="488">
        <v>0</v>
      </c>
      <c r="C19" s="488">
        <v>0</v>
      </c>
      <c r="D19" s="521" t="s">
        <v>180</v>
      </c>
      <c r="E19" s="485">
        <v>0</v>
      </c>
      <c r="F19" s="486"/>
      <c r="G19" s="485"/>
    </row>
    <row r="20" spans="1:14" s="100" customFormat="1" ht="13.5" outlineLevel="1">
      <c r="A20" s="483"/>
      <c r="B20" s="488">
        <v>0</v>
      </c>
      <c r="C20" s="488">
        <v>0</v>
      </c>
      <c r="D20" s="521" t="s">
        <v>181</v>
      </c>
      <c r="E20" s="485">
        <v>0</v>
      </c>
      <c r="F20" s="486"/>
      <c r="G20" s="485"/>
    </row>
    <row r="21" spans="1:14" s="100" customFormat="1" ht="12" customHeight="1" outlineLevel="1">
      <c r="A21" s="483"/>
      <c r="B21" s="488">
        <v>0</v>
      </c>
      <c r="C21" s="488">
        <v>0</v>
      </c>
      <c r="D21" s="521" t="s">
        <v>182</v>
      </c>
      <c r="E21" s="485">
        <v>0</v>
      </c>
      <c r="F21" s="486"/>
      <c r="G21" s="485"/>
    </row>
    <row r="22" spans="1:14" s="100" customFormat="1" ht="12" customHeight="1" outlineLevel="1">
      <c r="A22" s="483"/>
      <c r="B22" s="488">
        <v>0</v>
      </c>
      <c r="C22" s="488">
        <v>0</v>
      </c>
      <c r="D22" s="521" t="s">
        <v>179</v>
      </c>
      <c r="E22" s="485">
        <v>0</v>
      </c>
      <c r="F22" s="486"/>
      <c r="G22" s="485"/>
    </row>
    <row r="23" spans="1:14" s="100" customFormat="1" ht="12" customHeight="1" outlineLevel="1" thickBot="1">
      <c r="A23" s="483">
        <v>4</v>
      </c>
      <c r="B23" s="488" t="s">
        <v>156</v>
      </c>
      <c r="C23" s="488" t="s">
        <v>183</v>
      </c>
      <c r="D23" s="521" t="s">
        <v>184</v>
      </c>
      <c r="E23" s="485">
        <v>1</v>
      </c>
      <c r="F23" s="486"/>
      <c r="G23" s="485"/>
    </row>
    <row r="24" spans="1:14" s="100" customFormat="1" ht="13.15" customHeight="1" outlineLevel="1" thickTop="1">
      <c r="A24" s="442"/>
      <c r="B24" s="325"/>
      <c r="C24" s="325"/>
      <c r="D24" s="104"/>
      <c r="E24" s="359"/>
      <c r="F24" s="25"/>
      <c r="G24" s="496"/>
    </row>
    <row r="25" spans="1:14" s="104" customFormat="1" ht="13.15" customHeight="1" outlineLevel="1">
      <c r="A25" s="442"/>
      <c r="B25" s="103"/>
      <c r="C25" s="103"/>
      <c r="D25" s="522"/>
      <c r="E25" s="546" t="s">
        <v>145</v>
      </c>
      <c r="F25" s="349"/>
    </row>
    <row r="26" spans="1:14" s="114" customFormat="1" ht="13.15" customHeight="1" outlineLevel="1">
      <c r="A26" s="92" t="s">
        <v>153</v>
      </c>
      <c r="B26" s="109"/>
      <c r="C26" s="109"/>
      <c r="D26" s="523"/>
      <c r="E26" s="545">
        <v>5</v>
      </c>
      <c r="F26" s="112"/>
      <c r="G26" s="112"/>
    </row>
    <row r="27" spans="1:14" s="100" customFormat="1" ht="13.15" customHeight="1" outlineLevel="1">
      <c r="A27" s="483">
        <v>5</v>
      </c>
      <c r="B27" s="484"/>
      <c r="C27" s="484"/>
      <c r="D27" s="551" t="s">
        <v>136</v>
      </c>
      <c r="E27" s="485" t="s">
        <v>351</v>
      </c>
      <c r="F27" s="486"/>
      <c r="G27" s="485"/>
    </row>
    <row r="28" spans="1:14" s="100" customFormat="1" ht="13.15" customHeight="1" outlineLevel="1">
      <c r="A28" s="483">
        <v>6</v>
      </c>
      <c r="B28" s="484"/>
      <c r="C28" s="484"/>
      <c r="D28" s="551" t="s">
        <v>138</v>
      </c>
      <c r="E28" s="485" t="s">
        <v>351</v>
      </c>
      <c r="F28" s="486"/>
      <c r="G28" s="485"/>
    </row>
    <row r="29" spans="1:14" s="100" customFormat="1" ht="13.15" customHeight="1" outlineLevel="1">
      <c r="A29" s="483">
        <v>7</v>
      </c>
      <c r="B29" s="484"/>
      <c r="C29" s="484"/>
      <c r="D29" s="551" t="s">
        <v>139</v>
      </c>
      <c r="E29" s="485" t="s">
        <v>351</v>
      </c>
      <c r="F29" s="486"/>
      <c r="G29" s="485"/>
    </row>
    <row r="30" spans="1:14" s="100" customFormat="1" ht="13.15" customHeight="1" outlineLevel="1">
      <c r="A30" s="483">
        <v>8</v>
      </c>
      <c r="B30" s="484"/>
      <c r="C30" s="484"/>
      <c r="D30" s="551" t="s">
        <v>140</v>
      </c>
      <c r="E30" s="485" t="s">
        <v>351</v>
      </c>
      <c r="F30" s="486"/>
      <c r="G30" s="485"/>
    </row>
    <row r="31" spans="1:14" s="100" customFormat="1" ht="13.15" customHeight="1" outlineLevel="1" thickBot="1">
      <c r="A31" s="483">
        <v>9</v>
      </c>
      <c r="B31" s="484"/>
      <c r="C31" s="484"/>
      <c r="D31" s="551" t="s">
        <v>141</v>
      </c>
      <c r="E31" s="485" t="s">
        <v>351</v>
      </c>
      <c r="F31" s="486"/>
      <c r="G31" s="485"/>
    </row>
    <row r="32" spans="1:14" ht="13.15" customHeight="1" thickTop="1">
      <c r="D32" s="556" t="s">
        <v>368</v>
      </c>
      <c r="E32" s="557"/>
      <c r="F32" s="558"/>
      <c r="G32" s="561"/>
      <c r="H32" s="461"/>
      <c r="I32" s="461"/>
      <c r="J32" s="139"/>
      <c r="K32" s="138"/>
      <c r="L32" s="140"/>
      <c r="M32" s="140"/>
      <c r="N32" s="140"/>
    </row>
    <row r="33" spans="1:14" ht="13.15" customHeight="1">
      <c r="D33" s="556"/>
      <c r="E33" s="557"/>
      <c r="F33" s="558"/>
      <c r="G33" s="559"/>
      <c r="H33" s="461"/>
      <c r="I33" s="461"/>
      <c r="J33" s="139"/>
      <c r="K33" s="138"/>
      <c r="L33" s="140"/>
      <c r="M33" s="140"/>
      <c r="N33" s="140"/>
    </row>
    <row r="34" spans="1:14" ht="13.15" customHeight="1">
      <c r="D34" s="556" t="s">
        <v>369</v>
      </c>
      <c r="E34" s="557"/>
      <c r="F34" s="558"/>
      <c r="G34" s="487"/>
      <c r="H34" s="461"/>
      <c r="I34" s="461"/>
      <c r="J34" s="139"/>
      <c r="K34" s="138"/>
      <c r="L34" s="140"/>
      <c r="M34" s="140"/>
      <c r="N34" s="140"/>
    </row>
    <row r="35" spans="1:14" ht="12" customHeight="1">
      <c r="D35" s="556" t="s">
        <v>370</v>
      </c>
      <c r="E35" s="557"/>
      <c r="F35" s="558"/>
      <c r="G35" s="487"/>
      <c r="H35" s="461"/>
      <c r="I35" s="461"/>
      <c r="J35" s="139"/>
      <c r="K35" s="138"/>
      <c r="L35" s="140"/>
      <c r="M35" s="140"/>
      <c r="N35" s="140"/>
    </row>
    <row r="36" spans="1:14" ht="12" customHeight="1">
      <c r="D36" s="560" t="s">
        <v>371</v>
      </c>
      <c r="E36" s="557"/>
      <c r="F36" s="558"/>
      <c r="G36" s="487"/>
      <c r="H36" s="461"/>
      <c r="I36" s="461"/>
      <c r="J36" s="139"/>
      <c r="K36" s="138"/>
      <c r="L36" s="140"/>
      <c r="M36" s="140"/>
      <c r="N36" s="140"/>
    </row>
    <row r="37" spans="1:14" ht="12" customHeight="1">
      <c r="D37" s="562" t="s">
        <v>47</v>
      </c>
      <c r="E37" s="563"/>
      <c r="F37" s="564"/>
      <c r="G37" s="487"/>
      <c r="H37" s="461"/>
      <c r="I37" s="461"/>
      <c r="J37" s="139"/>
      <c r="K37" s="138"/>
      <c r="L37" s="140"/>
      <c r="M37" s="140"/>
      <c r="N37" s="140"/>
    </row>
    <row r="38" spans="1:14" s="75" customFormat="1" ht="12" customHeight="1" thickBot="1">
      <c r="D38" s="566" t="s">
        <v>372</v>
      </c>
      <c r="E38" s="563"/>
      <c r="F38" s="564"/>
      <c r="G38" s="559"/>
      <c r="H38" s="565"/>
      <c r="I38" s="565"/>
      <c r="J38" s="73"/>
      <c r="K38" s="71"/>
      <c r="L38" s="74"/>
      <c r="M38" s="74"/>
      <c r="N38" s="74"/>
    </row>
    <row r="39" spans="1:14" ht="12" customHeight="1" thickTop="1">
      <c r="D39" s="556" t="s">
        <v>373</v>
      </c>
      <c r="E39" s="557"/>
      <c r="F39" s="558"/>
      <c r="G39" s="561"/>
      <c r="H39" s="461"/>
      <c r="I39" s="461"/>
      <c r="J39" s="139"/>
      <c r="K39" s="138"/>
      <c r="L39" s="140"/>
      <c r="M39" s="140"/>
      <c r="N39" s="140"/>
    </row>
    <row r="40" spans="1:14" s="104" customFormat="1" ht="13.15" customHeight="1" outlineLevel="1">
      <c r="A40" s="442"/>
      <c r="B40" s="103"/>
      <c r="C40" s="103"/>
      <c r="D40" s="522"/>
      <c r="E40" s="546" t="s">
        <v>145</v>
      </c>
      <c r="F40" s="349"/>
      <c r="G40" s="26"/>
      <c r="H40" s="452"/>
      <c r="I40" s="452"/>
      <c r="J40" s="246"/>
      <c r="K40" s="105"/>
      <c r="L40" s="247"/>
      <c r="M40" s="247"/>
      <c r="N40" s="247"/>
    </row>
    <row r="41" spans="1:14" ht="38.25">
      <c r="A41" s="117"/>
      <c r="B41" s="117"/>
      <c r="C41" s="117"/>
      <c r="D41" s="567" t="s">
        <v>374</v>
      </c>
      <c r="E41" s="349"/>
      <c r="F41" s="119"/>
      <c r="G41" s="120"/>
      <c r="H41" s="454"/>
      <c r="I41" s="454"/>
      <c r="J41" s="139"/>
      <c r="K41" s="138"/>
      <c r="L41" s="140"/>
      <c r="M41" s="140"/>
      <c r="N41" s="140"/>
    </row>
  </sheetData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33796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33796" r:id="rId4" name="NumberLines"/>
      </mc:Fallback>
    </mc:AlternateContent>
    <mc:AlternateContent xmlns:mc="http://schemas.openxmlformats.org/markup-compatibility/2006">
      <mc:Choice Requires="x14">
        <control shapeId="33795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33795" r:id="rId6" name="FormatSpec"/>
      </mc:Fallback>
    </mc:AlternateContent>
    <mc:AlternateContent xmlns:mc="http://schemas.openxmlformats.org/markup-compatibility/2006">
      <mc:Choice Requires="x14">
        <control shapeId="33794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33794" r:id="rId8" name="FormatWork"/>
      </mc:Fallback>
    </mc:AlternateContent>
    <mc:AlternateContent xmlns:mc="http://schemas.openxmlformats.org/markup-compatibility/2006">
      <mc:Choice Requires="x14">
        <control shapeId="33793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33793" r:id="rId10" name="FormatPrint"/>
      </mc:Fallback>
    </mc:AlternateContent>
  </control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13">
    <tabColor rgb="FF00B050"/>
    <outlinePr summaryBelow="0"/>
  </sheetPr>
  <dimension ref="A1:N53"/>
  <sheetViews>
    <sheetView showGridLines="0" view="pageLayout" zoomScaleNormal="100" workbookViewId="0">
      <selection sqref="A1:G54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18" width="9.33203125" style="79" customWidth="1"/>
    <col min="19" max="461" width="0" style="79" hidden="1" customWidth="1"/>
    <col min="462" max="16384" width="6.33203125" style="79"/>
  </cols>
  <sheetData>
    <row r="1" spans="1:7" ht="12" customHeight="1">
      <c r="A1" s="35" t="s">
        <v>375</v>
      </c>
    </row>
    <row r="2" spans="1:7" s="42" customFormat="1" ht="23.25">
      <c r="A2" s="34" t="s">
        <v>343</v>
      </c>
      <c r="B2" s="36"/>
      <c r="C2" s="36"/>
      <c r="D2" s="36"/>
      <c r="E2" s="37"/>
      <c r="F2" s="38"/>
      <c r="G2" s="37"/>
    </row>
    <row r="3" spans="1:7" s="42" customFormat="1" ht="23.25">
      <c r="A3" s="43" t="s">
        <v>342</v>
      </c>
      <c r="B3" s="45"/>
      <c r="C3" s="45"/>
      <c r="D3" s="44" t="s">
        <v>365</v>
      </c>
      <c r="E3" s="46"/>
      <c r="F3" s="47"/>
      <c r="G3" s="46"/>
    </row>
    <row r="4" spans="1:7" s="55" customFormat="1" ht="15.75">
      <c r="A4" s="50" t="s">
        <v>345</v>
      </c>
      <c r="B4" s="51"/>
      <c r="C4" s="51"/>
      <c r="D4" s="52"/>
      <c r="E4" s="53"/>
      <c r="F4" s="54"/>
      <c r="G4" s="53"/>
    </row>
    <row r="5" spans="1:7" s="55" customFormat="1" ht="15.75">
      <c r="A5" s="50" t="s">
        <v>344</v>
      </c>
      <c r="B5" s="51"/>
      <c r="C5" s="51"/>
      <c r="D5" s="52"/>
      <c r="E5" s="53"/>
      <c r="F5" s="54"/>
      <c r="G5" s="53"/>
    </row>
    <row r="6" spans="1:7" s="60" customFormat="1" ht="15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</row>
    <row r="7" spans="1:7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</row>
    <row r="8" spans="1:7" ht="12" hidden="1" customHeight="1">
      <c r="A8" s="78" t="s">
        <v>37</v>
      </c>
      <c r="B8" s="326"/>
      <c r="C8" s="326"/>
      <c r="D8" s="326"/>
      <c r="E8" s="71"/>
      <c r="F8" s="72"/>
      <c r="G8" s="71"/>
    </row>
    <row r="9" spans="1:7" s="89" customFormat="1" ht="12" hidden="1" customHeight="1" thickBot="1">
      <c r="A9" s="82" t="s">
        <v>36</v>
      </c>
      <c r="B9" s="83" t="s">
        <v>173</v>
      </c>
      <c r="C9" s="83"/>
      <c r="D9" s="83"/>
      <c r="E9" s="85"/>
      <c r="F9" s="86"/>
      <c r="G9" s="85"/>
    </row>
    <row r="10" spans="1:7" s="114" customFormat="1" ht="13.15" customHeight="1" outlineLevel="1">
      <c r="A10" s="92" t="s">
        <v>144</v>
      </c>
      <c r="B10" s="109"/>
      <c r="C10" s="109"/>
      <c r="D10" s="523"/>
      <c r="E10" s="545">
        <v>2</v>
      </c>
      <c r="F10" s="112"/>
      <c r="G10" s="112"/>
    </row>
    <row r="11" spans="1:7" s="100" customFormat="1" ht="12" customHeight="1" outlineLevel="1">
      <c r="A11" s="483">
        <v>1</v>
      </c>
      <c r="B11" s="488" t="s">
        <v>186</v>
      </c>
      <c r="C11" s="488" t="s">
        <v>197</v>
      </c>
      <c r="D11" s="521" t="s">
        <v>187</v>
      </c>
      <c r="E11" s="485">
        <v>1</v>
      </c>
      <c r="F11" s="486"/>
      <c r="G11" s="485"/>
    </row>
    <row r="12" spans="1:7" s="100" customFormat="1" ht="12" customHeight="1" outlineLevel="1" thickBot="1">
      <c r="A12" s="483">
        <v>2</v>
      </c>
      <c r="B12" s="488" t="s">
        <v>157</v>
      </c>
      <c r="C12" s="488">
        <v>0</v>
      </c>
      <c r="D12" s="521" t="s">
        <v>282</v>
      </c>
      <c r="E12" s="485">
        <v>2</v>
      </c>
      <c r="F12" s="486" t="s">
        <v>69</v>
      </c>
      <c r="G12" s="485"/>
    </row>
    <row r="13" spans="1:7" s="100" customFormat="1" ht="13.15" customHeight="1" outlineLevel="1" thickTop="1">
      <c r="A13" s="442"/>
      <c r="B13" s="325"/>
      <c r="C13" s="325"/>
      <c r="D13" s="104"/>
      <c r="E13" s="359"/>
      <c r="F13" s="25"/>
      <c r="G13" s="496"/>
    </row>
    <row r="14" spans="1:7" s="104" customFormat="1" ht="13.15" customHeight="1" outlineLevel="1">
      <c r="A14" s="442"/>
      <c r="B14" s="103"/>
      <c r="C14" s="103"/>
      <c r="D14" s="522"/>
      <c r="E14" s="546" t="s">
        <v>145</v>
      </c>
      <c r="F14" s="349"/>
    </row>
    <row r="15" spans="1:7" s="114" customFormat="1" ht="13.15" customHeight="1" outlineLevel="1">
      <c r="A15" s="92" t="s">
        <v>49</v>
      </c>
      <c r="B15" s="109"/>
      <c r="C15" s="109"/>
      <c r="D15" s="523"/>
      <c r="E15" s="545">
        <v>1</v>
      </c>
      <c r="F15" s="112"/>
      <c r="G15" s="112"/>
    </row>
    <row r="16" spans="1:7" s="100" customFormat="1" ht="12" customHeight="1" outlineLevel="1" thickBot="1">
      <c r="A16" s="483">
        <v>3</v>
      </c>
      <c r="B16" s="488" t="s">
        <v>311</v>
      </c>
      <c r="C16" s="488" t="s">
        <v>319</v>
      </c>
      <c r="D16" s="521" t="s">
        <v>312</v>
      </c>
      <c r="E16" s="485">
        <v>2</v>
      </c>
      <c r="F16" s="486"/>
      <c r="G16" s="485"/>
    </row>
    <row r="17" spans="1:7" s="100" customFormat="1" ht="13.15" customHeight="1" outlineLevel="1" thickTop="1">
      <c r="A17" s="442"/>
      <c r="B17" s="325"/>
      <c r="C17" s="325"/>
      <c r="D17" s="104"/>
      <c r="E17" s="359"/>
      <c r="F17" s="25"/>
      <c r="G17" s="496"/>
    </row>
    <row r="18" spans="1:7" s="104" customFormat="1" ht="13.15" customHeight="1" outlineLevel="1">
      <c r="A18" s="442"/>
      <c r="B18" s="103"/>
      <c r="C18" s="103"/>
      <c r="D18" s="522"/>
      <c r="E18" s="546" t="s">
        <v>145</v>
      </c>
      <c r="F18" s="349"/>
    </row>
    <row r="19" spans="1:7" s="114" customFormat="1" ht="13.15" customHeight="1" outlineLevel="1">
      <c r="A19" s="92" t="s">
        <v>19</v>
      </c>
      <c r="B19" s="109"/>
      <c r="C19" s="109"/>
      <c r="D19" s="523"/>
      <c r="E19" s="545">
        <v>3</v>
      </c>
      <c r="F19" s="112"/>
      <c r="G19" s="112"/>
    </row>
    <row r="20" spans="1:7" s="100" customFormat="1" ht="12" customHeight="1" outlineLevel="1">
      <c r="A20" s="483">
        <v>4</v>
      </c>
      <c r="B20" s="488" t="s">
        <v>156</v>
      </c>
      <c r="C20" s="488" t="s">
        <v>309</v>
      </c>
      <c r="D20" s="521" t="s">
        <v>310</v>
      </c>
      <c r="E20" s="485">
        <v>1</v>
      </c>
      <c r="F20" s="486"/>
      <c r="G20" s="485"/>
    </row>
    <row r="21" spans="1:7" s="100" customFormat="1" ht="12" customHeight="1" outlineLevel="1">
      <c r="A21" s="483">
        <v>5</v>
      </c>
      <c r="B21" s="488" t="s">
        <v>156</v>
      </c>
      <c r="C21" s="488" t="s">
        <v>268</v>
      </c>
      <c r="D21" s="521" t="s">
        <v>269</v>
      </c>
      <c r="E21" s="485">
        <v>3</v>
      </c>
      <c r="F21" s="486"/>
      <c r="G21" s="485"/>
    </row>
    <row r="22" spans="1:7" s="100" customFormat="1" ht="12" customHeight="1" outlineLevel="1" thickBot="1">
      <c r="A22" s="483">
        <v>6</v>
      </c>
      <c r="B22" s="488" t="s">
        <v>156</v>
      </c>
      <c r="C22" s="488" t="s">
        <v>270</v>
      </c>
      <c r="D22" s="521" t="s">
        <v>271</v>
      </c>
      <c r="E22" s="485">
        <v>3</v>
      </c>
      <c r="F22" s="486"/>
      <c r="G22" s="485"/>
    </row>
    <row r="23" spans="1:7" s="100" customFormat="1" ht="13.15" customHeight="1" outlineLevel="1" thickTop="1">
      <c r="A23" s="442"/>
      <c r="B23" s="325"/>
      <c r="C23" s="325"/>
      <c r="D23" s="104"/>
      <c r="E23" s="359"/>
      <c r="F23" s="25"/>
      <c r="G23" s="496"/>
    </row>
    <row r="24" spans="1:7" s="104" customFormat="1" ht="13.15" customHeight="1" outlineLevel="1">
      <c r="A24" s="442"/>
      <c r="B24" s="103"/>
      <c r="C24" s="103"/>
      <c r="D24" s="522"/>
      <c r="E24" s="546" t="s">
        <v>145</v>
      </c>
      <c r="F24" s="349"/>
    </row>
    <row r="25" spans="1:7" s="114" customFormat="1" ht="13.15" customHeight="1" outlineLevel="1">
      <c r="A25" s="92" t="s">
        <v>17</v>
      </c>
      <c r="B25" s="109"/>
      <c r="C25" s="109"/>
      <c r="D25" s="523"/>
      <c r="E25" s="545">
        <v>2</v>
      </c>
      <c r="F25" s="112"/>
      <c r="G25" s="112"/>
    </row>
    <row r="26" spans="1:7" s="100" customFormat="1" ht="12" customHeight="1" outlineLevel="1">
      <c r="A26" s="483">
        <v>7</v>
      </c>
      <c r="B26" s="488" t="s">
        <v>207</v>
      </c>
      <c r="C26" s="488" t="s">
        <v>214</v>
      </c>
      <c r="D26" s="521" t="s">
        <v>215</v>
      </c>
      <c r="E26" s="485">
        <v>6</v>
      </c>
      <c r="F26" s="486"/>
      <c r="G26" s="485"/>
    </row>
    <row r="27" spans="1:7" s="100" customFormat="1" ht="12" customHeight="1" outlineLevel="1" thickBot="1">
      <c r="A27" s="483">
        <v>8</v>
      </c>
      <c r="B27" s="488" t="s">
        <v>156</v>
      </c>
      <c r="C27" s="488" t="s">
        <v>300</v>
      </c>
      <c r="D27" s="521" t="s">
        <v>301</v>
      </c>
      <c r="E27" s="485">
        <v>1</v>
      </c>
      <c r="F27" s="486"/>
      <c r="G27" s="485"/>
    </row>
    <row r="28" spans="1:7" s="100" customFormat="1" ht="13.15" customHeight="1" outlineLevel="1" thickTop="1">
      <c r="A28" s="442"/>
      <c r="B28" s="325"/>
      <c r="C28" s="325"/>
      <c r="D28" s="104"/>
      <c r="E28" s="359"/>
      <c r="F28" s="25"/>
      <c r="G28" s="496"/>
    </row>
    <row r="29" spans="1:7" s="104" customFormat="1" ht="13.15" customHeight="1" outlineLevel="1">
      <c r="A29" s="442"/>
      <c r="B29" s="103"/>
      <c r="C29" s="103"/>
      <c r="D29" s="522"/>
      <c r="E29" s="546" t="s">
        <v>145</v>
      </c>
      <c r="F29" s="349"/>
    </row>
    <row r="30" spans="1:7" s="114" customFormat="1" ht="13.15" customHeight="1" outlineLevel="1">
      <c r="A30" s="92" t="s">
        <v>18</v>
      </c>
      <c r="B30" s="109"/>
      <c r="C30" s="109"/>
      <c r="D30" s="523"/>
      <c r="E30" s="545">
        <v>4</v>
      </c>
      <c r="F30" s="112"/>
      <c r="G30" s="112"/>
    </row>
    <row r="31" spans="1:7" s="100" customFormat="1" ht="12" customHeight="1" outlineLevel="1">
      <c r="A31" s="483">
        <v>9</v>
      </c>
      <c r="B31" s="488" t="s">
        <v>155</v>
      </c>
      <c r="C31" s="488" t="s">
        <v>295</v>
      </c>
      <c r="D31" s="521" t="s">
        <v>222</v>
      </c>
      <c r="E31" s="485">
        <v>1</v>
      </c>
      <c r="F31" s="486"/>
      <c r="G31" s="485"/>
    </row>
    <row r="32" spans="1:7" s="100" customFormat="1" ht="12" customHeight="1" outlineLevel="1">
      <c r="A32" s="483">
        <v>10</v>
      </c>
      <c r="B32" s="488" t="s">
        <v>155</v>
      </c>
      <c r="C32" s="488" t="s">
        <v>228</v>
      </c>
      <c r="D32" s="521" t="s">
        <v>227</v>
      </c>
      <c r="E32" s="485">
        <v>1</v>
      </c>
      <c r="F32" s="486"/>
      <c r="G32" s="485"/>
    </row>
    <row r="33" spans="1:14" s="100" customFormat="1" ht="12" customHeight="1" outlineLevel="1">
      <c r="A33" s="483">
        <v>11</v>
      </c>
      <c r="B33" s="488" t="s">
        <v>155</v>
      </c>
      <c r="C33" s="488" t="s">
        <v>306</v>
      </c>
      <c r="D33" s="521" t="s">
        <v>307</v>
      </c>
      <c r="E33" s="485">
        <v>1</v>
      </c>
      <c r="F33" s="486"/>
      <c r="G33" s="485"/>
    </row>
    <row r="34" spans="1:14" s="100" customFormat="1" ht="12" customHeight="1" outlineLevel="1" thickBot="1">
      <c r="A34" s="483">
        <v>12</v>
      </c>
      <c r="B34" s="488" t="s">
        <v>318</v>
      </c>
      <c r="C34" s="488">
        <v>29341</v>
      </c>
      <c r="D34" s="521" t="s">
        <v>349</v>
      </c>
      <c r="E34" s="485">
        <v>2</v>
      </c>
      <c r="F34" s="486"/>
      <c r="G34" s="485"/>
    </row>
    <row r="35" spans="1:14" s="100" customFormat="1" ht="13.15" customHeight="1" outlineLevel="1" thickTop="1">
      <c r="A35" s="442"/>
      <c r="B35" s="325"/>
      <c r="C35" s="325"/>
      <c r="D35" s="104"/>
      <c r="E35" s="359"/>
      <c r="F35" s="25"/>
      <c r="G35" s="496"/>
    </row>
    <row r="36" spans="1:14" s="114" customFormat="1" ht="13.15" customHeight="1" outlineLevel="1">
      <c r="A36" s="92" t="s">
        <v>153</v>
      </c>
      <c r="B36" s="109"/>
      <c r="C36" s="109"/>
      <c r="D36" s="523"/>
      <c r="E36" s="545">
        <v>11</v>
      </c>
      <c r="F36" s="112"/>
      <c r="G36" s="112"/>
    </row>
    <row r="37" spans="1:14" s="100" customFormat="1" ht="12" customHeight="1" outlineLevel="1">
      <c r="A37" s="483">
        <v>13</v>
      </c>
      <c r="B37" s="488" t="s">
        <v>272</v>
      </c>
      <c r="C37" s="488" t="s">
        <v>273</v>
      </c>
      <c r="D37" s="521" t="s">
        <v>274</v>
      </c>
      <c r="E37" s="485">
        <v>1</v>
      </c>
      <c r="F37" s="486"/>
      <c r="G37" s="485"/>
    </row>
    <row r="38" spans="1:14" s="100" customFormat="1" ht="12" customHeight="1" outlineLevel="1">
      <c r="A38" s="483">
        <v>14</v>
      </c>
      <c r="B38" s="488" t="s">
        <v>275</v>
      </c>
      <c r="C38" s="488" t="s">
        <v>336</v>
      </c>
      <c r="D38" s="521" t="s">
        <v>337</v>
      </c>
      <c r="E38" s="485">
        <v>1</v>
      </c>
      <c r="F38" s="486"/>
      <c r="G38" s="485"/>
    </row>
    <row r="39" spans="1:14" s="100" customFormat="1" ht="12" customHeight="1" outlineLevel="1">
      <c r="A39" s="483">
        <v>15</v>
      </c>
      <c r="B39" s="488" t="s">
        <v>275</v>
      </c>
      <c r="C39" s="488" t="s">
        <v>338</v>
      </c>
      <c r="D39" s="521" t="s">
        <v>339</v>
      </c>
      <c r="E39" s="485">
        <v>1</v>
      </c>
      <c r="F39" s="486"/>
      <c r="G39" s="485"/>
    </row>
    <row r="40" spans="1:14" s="100" customFormat="1" ht="12" customHeight="1" outlineLevel="1">
      <c r="A40" s="483">
        <v>16</v>
      </c>
      <c r="B40" s="488" t="s">
        <v>156</v>
      </c>
      <c r="C40" s="488" t="s">
        <v>289</v>
      </c>
      <c r="D40" s="521" t="s">
        <v>280</v>
      </c>
      <c r="E40" s="485">
        <v>1</v>
      </c>
      <c r="F40" s="486"/>
      <c r="G40" s="485"/>
    </row>
    <row r="41" spans="1:14" s="100" customFormat="1" ht="12" customHeight="1" outlineLevel="1">
      <c r="A41" s="483">
        <v>17</v>
      </c>
      <c r="B41" s="488" t="s">
        <v>275</v>
      </c>
      <c r="C41" s="488" t="s">
        <v>285</v>
      </c>
      <c r="D41" s="521" t="s">
        <v>281</v>
      </c>
      <c r="E41" s="485">
        <v>2</v>
      </c>
      <c r="F41" s="486"/>
      <c r="G41" s="485"/>
    </row>
    <row r="42" spans="1:14" s="100" customFormat="1" ht="12" customHeight="1" outlineLevel="1">
      <c r="A42" s="483">
        <v>18</v>
      </c>
      <c r="B42" s="488" t="s">
        <v>275</v>
      </c>
      <c r="C42" s="488" t="s">
        <v>299</v>
      </c>
      <c r="D42" s="521" t="s">
        <v>298</v>
      </c>
      <c r="E42" s="485">
        <v>3</v>
      </c>
      <c r="F42" s="486"/>
      <c r="G42" s="485"/>
    </row>
    <row r="43" spans="1:14" s="100" customFormat="1" ht="13.15" customHeight="1" outlineLevel="1" thickBot="1">
      <c r="A43" s="483">
        <v>19</v>
      </c>
      <c r="B43" s="484"/>
      <c r="C43" s="484"/>
      <c r="D43" s="551" t="s">
        <v>136</v>
      </c>
      <c r="E43" s="485" t="s">
        <v>351</v>
      </c>
      <c r="F43" s="486"/>
      <c r="G43" s="485"/>
    </row>
    <row r="44" spans="1:14" ht="13.15" customHeight="1" thickTop="1">
      <c r="D44" s="556" t="s">
        <v>368</v>
      </c>
      <c r="E44" s="557"/>
      <c r="F44" s="558"/>
      <c r="G44" s="561"/>
      <c r="H44" s="461"/>
      <c r="I44" s="461"/>
      <c r="J44" s="139"/>
      <c r="K44" s="138"/>
      <c r="L44" s="140"/>
      <c r="M44" s="140"/>
      <c r="N44" s="140"/>
    </row>
    <row r="45" spans="1:14" ht="13.15" customHeight="1">
      <c r="D45" s="556"/>
      <c r="E45" s="557"/>
      <c r="F45" s="558"/>
      <c r="G45" s="559"/>
      <c r="H45" s="461"/>
      <c r="I45" s="461"/>
      <c r="J45" s="139"/>
      <c r="K45" s="138"/>
      <c r="L45" s="140"/>
      <c r="M45" s="140"/>
      <c r="N45" s="140"/>
    </row>
    <row r="46" spans="1:14" ht="13.15" customHeight="1">
      <c r="D46" s="556" t="s">
        <v>369</v>
      </c>
      <c r="E46" s="557"/>
      <c r="F46" s="558"/>
      <c r="G46" s="487"/>
      <c r="H46" s="461"/>
      <c r="I46" s="461"/>
      <c r="J46" s="139"/>
      <c r="K46" s="138"/>
      <c r="L46" s="140"/>
      <c r="M46" s="140"/>
      <c r="N46" s="140"/>
    </row>
    <row r="47" spans="1:14" ht="12" customHeight="1">
      <c r="D47" s="556" t="s">
        <v>370</v>
      </c>
      <c r="E47" s="557"/>
      <c r="F47" s="558"/>
      <c r="G47" s="487"/>
      <c r="H47" s="461"/>
      <c r="I47" s="461"/>
      <c r="J47" s="139"/>
      <c r="K47" s="138"/>
      <c r="L47" s="140"/>
      <c r="M47" s="140"/>
      <c r="N47" s="140"/>
    </row>
    <row r="48" spans="1:14" ht="12" customHeight="1">
      <c r="D48" s="560" t="s">
        <v>371</v>
      </c>
      <c r="E48" s="557"/>
      <c r="F48" s="558"/>
      <c r="G48" s="487"/>
      <c r="H48" s="461"/>
      <c r="I48" s="461"/>
      <c r="J48" s="139"/>
      <c r="K48" s="138"/>
      <c r="L48" s="140"/>
      <c r="M48" s="140"/>
      <c r="N48" s="140"/>
    </row>
    <row r="49" spans="1:14" ht="12" customHeight="1">
      <c r="D49" s="562" t="s">
        <v>47</v>
      </c>
      <c r="E49" s="563"/>
      <c r="F49" s="564"/>
      <c r="G49" s="487"/>
      <c r="H49" s="461"/>
      <c r="I49" s="461"/>
      <c r="J49" s="139"/>
      <c r="K49" s="138"/>
      <c r="L49" s="140"/>
      <c r="M49" s="140"/>
      <c r="N49" s="140"/>
    </row>
    <row r="50" spans="1:14" s="75" customFormat="1" ht="12" customHeight="1" thickBot="1">
      <c r="D50" s="566" t="s">
        <v>372</v>
      </c>
      <c r="E50" s="563"/>
      <c r="F50" s="564"/>
      <c r="G50" s="559"/>
      <c r="H50" s="565"/>
      <c r="I50" s="565"/>
      <c r="J50" s="73"/>
      <c r="K50" s="71"/>
      <c r="L50" s="74"/>
      <c r="M50" s="74"/>
      <c r="N50" s="74"/>
    </row>
    <row r="51" spans="1:14" ht="12" customHeight="1" thickTop="1">
      <c r="D51" s="556" t="s">
        <v>373</v>
      </c>
      <c r="E51" s="557"/>
      <c r="F51" s="558"/>
      <c r="G51" s="561"/>
      <c r="H51" s="461"/>
      <c r="I51" s="461"/>
      <c r="J51" s="139"/>
      <c r="K51" s="138"/>
      <c r="L51" s="140"/>
      <c r="M51" s="140"/>
      <c r="N51" s="140"/>
    </row>
    <row r="52" spans="1:14" s="104" customFormat="1" ht="13.15" customHeight="1" outlineLevel="1">
      <c r="A52" s="442"/>
      <c r="B52" s="103"/>
      <c r="C52" s="103"/>
      <c r="D52" s="522"/>
      <c r="E52" s="546" t="s">
        <v>145</v>
      </c>
      <c r="F52" s="349"/>
      <c r="G52" s="26"/>
      <c r="H52" s="452"/>
      <c r="I52" s="452"/>
      <c r="J52" s="246"/>
      <c r="K52" s="105"/>
      <c r="L52" s="247"/>
      <c r="M52" s="247"/>
      <c r="N52" s="247"/>
    </row>
    <row r="53" spans="1:14" ht="38.25">
      <c r="A53" s="117"/>
      <c r="B53" s="117"/>
      <c r="C53" s="117"/>
      <c r="D53" s="567" t="s">
        <v>374</v>
      </c>
      <c r="E53" s="349"/>
      <c r="F53" s="119"/>
      <c r="G53" s="120"/>
      <c r="H53" s="454"/>
      <c r="I53" s="454"/>
      <c r="J53" s="139"/>
      <c r="K53" s="138"/>
      <c r="L53" s="140"/>
      <c r="M53" s="140"/>
      <c r="N53" s="140"/>
    </row>
  </sheetData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34820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34820" r:id="rId4" name="NumberLines"/>
      </mc:Fallback>
    </mc:AlternateContent>
    <mc:AlternateContent xmlns:mc="http://schemas.openxmlformats.org/markup-compatibility/2006">
      <mc:Choice Requires="x14">
        <control shapeId="34819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34819" r:id="rId6" name="FormatSpec"/>
      </mc:Fallback>
    </mc:AlternateContent>
    <mc:AlternateContent xmlns:mc="http://schemas.openxmlformats.org/markup-compatibility/2006">
      <mc:Choice Requires="x14">
        <control shapeId="34818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34818" r:id="rId8" name="FormatWork"/>
      </mc:Fallback>
    </mc:AlternateContent>
    <mc:AlternateContent xmlns:mc="http://schemas.openxmlformats.org/markup-compatibility/2006">
      <mc:Choice Requires="x14">
        <control shapeId="34817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34817" r:id="rId10" name="FormatPrint"/>
      </mc:Fallback>
    </mc:AlternateContent>
  </control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14">
    <tabColor rgb="FF00B050"/>
    <outlinePr summaryBelow="0"/>
  </sheetPr>
  <dimension ref="A1:N34"/>
  <sheetViews>
    <sheetView showGridLines="0" view="pageLayout" zoomScaleNormal="100" workbookViewId="0">
      <selection sqref="A1:G35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19" width="9.33203125" style="79" customWidth="1"/>
    <col min="20" max="462" width="0" style="79" hidden="1" customWidth="1"/>
    <col min="463" max="16384" width="6.33203125" style="79"/>
  </cols>
  <sheetData>
    <row r="1" spans="1:7" ht="12" customHeight="1">
      <c r="A1" s="35" t="s">
        <v>375</v>
      </c>
    </row>
    <row r="2" spans="1:7" s="42" customFormat="1" ht="23.25">
      <c r="A2" s="34" t="s">
        <v>343</v>
      </c>
      <c r="B2" s="36"/>
      <c r="C2" s="36"/>
      <c r="D2" s="36"/>
      <c r="E2" s="37"/>
      <c r="F2" s="38"/>
      <c r="G2" s="37"/>
    </row>
    <row r="3" spans="1:7" s="42" customFormat="1" ht="23.25">
      <c r="A3" s="43" t="s">
        <v>342</v>
      </c>
      <c r="B3" s="45"/>
      <c r="C3" s="45"/>
      <c r="D3" s="44" t="s">
        <v>366</v>
      </c>
      <c r="E3" s="46"/>
      <c r="F3" s="47"/>
      <c r="G3" s="46"/>
    </row>
    <row r="4" spans="1:7" s="55" customFormat="1" ht="15.75">
      <c r="A4" s="50" t="s">
        <v>345</v>
      </c>
      <c r="B4" s="51"/>
      <c r="C4" s="51"/>
      <c r="D4" s="52"/>
      <c r="E4" s="53"/>
      <c r="F4" s="54"/>
      <c r="G4" s="53"/>
    </row>
    <row r="5" spans="1:7" s="55" customFormat="1" ht="15.75">
      <c r="A5" s="50" t="s">
        <v>344</v>
      </c>
      <c r="B5" s="51"/>
      <c r="C5" s="51"/>
      <c r="D5" s="52"/>
      <c r="E5" s="53"/>
      <c r="F5" s="54"/>
      <c r="G5" s="53"/>
    </row>
    <row r="6" spans="1:7" s="60" customFormat="1" ht="15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</row>
    <row r="7" spans="1:7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</row>
    <row r="8" spans="1:7" ht="12" hidden="1" customHeight="1">
      <c r="A8" s="78" t="s">
        <v>37</v>
      </c>
      <c r="B8" s="326"/>
      <c r="C8" s="326"/>
      <c r="D8" s="326"/>
      <c r="E8" s="71"/>
      <c r="F8" s="72"/>
      <c r="G8" s="71"/>
    </row>
    <row r="9" spans="1:7" s="89" customFormat="1" ht="12" hidden="1" customHeight="1" thickBot="1">
      <c r="A9" s="82" t="s">
        <v>36</v>
      </c>
      <c r="B9" s="83" t="s">
        <v>174</v>
      </c>
      <c r="C9" s="83"/>
      <c r="D9" s="83"/>
      <c r="E9" s="85"/>
      <c r="F9" s="86"/>
      <c r="G9" s="85"/>
    </row>
    <row r="10" spans="1:7" s="96" customFormat="1" ht="13.15" customHeight="1" outlineLevel="1">
      <c r="A10" s="92" t="s">
        <v>152</v>
      </c>
      <c r="B10" s="93"/>
      <c r="C10" s="93"/>
      <c r="D10" s="520"/>
      <c r="E10" s="545">
        <v>2</v>
      </c>
      <c r="F10" s="95"/>
      <c r="G10" s="95"/>
    </row>
    <row r="11" spans="1:7" s="100" customFormat="1" ht="13.15" customHeight="1" outlineLevel="1">
      <c r="A11" s="483">
        <v>1</v>
      </c>
      <c r="B11" s="488" t="s">
        <v>161</v>
      </c>
      <c r="C11" s="488" t="s">
        <v>199</v>
      </c>
      <c r="D11" s="521" t="s">
        <v>200</v>
      </c>
      <c r="E11" s="485">
        <v>1</v>
      </c>
      <c r="F11" s="486"/>
      <c r="G11" s="485"/>
    </row>
    <row r="12" spans="1:7" s="100" customFormat="1" ht="13.15" customHeight="1" outlineLevel="1" thickBot="1">
      <c r="A12" s="483">
        <v>2</v>
      </c>
      <c r="B12" s="488" t="s">
        <v>159</v>
      </c>
      <c r="C12" s="488" t="s">
        <v>198</v>
      </c>
      <c r="D12" s="521" t="s">
        <v>160</v>
      </c>
      <c r="E12" s="485">
        <v>1</v>
      </c>
      <c r="F12" s="486"/>
      <c r="G12" s="485"/>
    </row>
    <row r="13" spans="1:7" s="100" customFormat="1" ht="13.15" customHeight="1" outlineLevel="1" thickTop="1">
      <c r="A13" s="442"/>
      <c r="B13" s="325"/>
      <c r="C13" s="325"/>
      <c r="D13" s="104"/>
      <c r="E13" s="359"/>
      <c r="F13" s="25"/>
      <c r="G13" s="496"/>
    </row>
    <row r="14" spans="1:7" s="104" customFormat="1" ht="13.15" customHeight="1" outlineLevel="1">
      <c r="A14" s="442"/>
      <c r="B14" s="103"/>
      <c r="C14" s="103"/>
      <c r="D14" s="522"/>
      <c r="E14" s="546" t="s">
        <v>145</v>
      </c>
      <c r="F14" s="349"/>
    </row>
    <row r="15" spans="1:7" s="114" customFormat="1" ht="13.15" customHeight="1" outlineLevel="1">
      <c r="A15" s="92" t="s">
        <v>144</v>
      </c>
      <c r="B15" s="109"/>
      <c r="C15" s="109"/>
      <c r="D15" s="523"/>
      <c r="E15" s="545">
        <v>1</v>
      </c>
      <c r="F15" s="112"/>
      <c r="G15" s="112"/>
    </row>
    <row r="16" spans="1:7" s="100" customFormat="1" ht="12" customHeight="1" outlineLevel="1" thickBot="1">
      <c r="A16" s="483">
        <v>3</v>
      </c>
      <c r="B16" s="488" t="s">
        <v>248</v>
      </c>
      <c r="C16" s="488" t="s">
        <v>251</v>
      </c>
      <c r="D16" s="521" t="s">
        <v>252</v>
      </c>
      <c r="E16" s="485">
        <v>1</v>
      </c>
      <c r="F16" s="486"/>
      <c r="G16" s="485"/>
    </row>
    <row r="17" spans="1:14" s="100" customFormat="1" ht="13.15" customHeight="1" outlineLevel="1" thickTop="1">
      <c r="A17" s="442"/>
      <c r="B17" s="325"/>
      <c r="C17" s="325"/>
      <c r="D17" s="104"/>
      <c r="E17" s="359"/>
      <c r="F17" s="25"/>
      <c r="G17" s="496"/>
    </row>
    <row r="18" spans="1:14" s="104" customFormat="1" ht="13.15" customHeight="1" outlineLevel="1">
      <c r="A18" s="442"/>
      <c r="B18" s="103"/>
      <c r="C18" s="103"/>
      <c r="D18" s="522"/>
      <c r="E18" s="546" t="s">
        <v>145</v>
      </c>
      <c r="F18" s="349"/>
    </row>
    <row r="19" spans="1:14" s="114" customFormat="1" ht="13.15" customHeight="1" outlineLevel="1">
      <c r="A19" s="92" t="s">
        <v>153</v>
      </c>
      <c r="B19" s="109"/>
      <c r="C19" s="109"/>
      <c r="D19" s="523"/>
      <c r="E19" s="545">
        <v>5</v>
      </c>
      <c r="F19" s="112"/>
      <c r="G19" s="112"/>
    </row>
    <row r="20" spans="1:14" s="100" customFormat="1" ht="13.15" customHeight="1" outlineLevel="1">
      <c r="A20" s="483">
        <v>4</v>
      </c>
      <c r="B20" s="484"/>
      <c r="C20" s="484"/>
      <c r="D20" s="551" t="s">
        <v>136</v>
      </c>
      <c r="E20" s="485" t="s">
        <v>351</v>
      </c>
      <c r="F20" s="486"/>
      <c r="G20" s="485"/>
    </row>
    <row r="21" spans="1:14" s="100" customFormat="1" ht="13.15" customHeight="1" outlineLevel="1">
      <c r="A21" s="483">
        <v>5</v>
      </c>
      <c r="B21" s="484"/>
      <c r="C21" s="484"/>
      <c r="D21" s="551" t="s">
        <v>138</v>
      </c>
      <c r="E21" s="485" t="s">
        <v>351</v>
      </c>
      <c r="F21" s="486"/>
      <c r="G21" s="485"/>
    </row>
    <row r="22" spans="1:14" s="100" customFormat="1" ht="13.15" customHeight="1" outlineLevel="1">
      <c r="A22" s="483">
        <v>6</v>
      </c>
      <c r="B22" s="484"/>
      <c r="C22" s="484"/>
      <c r="D22" s="551" t="s">
        <v>139</v>
      </c>
      <c r="E22" s="485" t="s">
        <v>351</v>
      </c>
      <c r="F22" s="486"/>
      <c r="G22" s="485"/>
    </row>
    <row r="23" spans="1:14" s="100" customFormat="1" ht="13.15" customHeight="1" outlineLevel="1">
      <c r="A23" s="483">
        <v>7</v>
      </c>
      <c r="B23" s="484"/>
      <c r="C23" s="484"/>
      <c r="D23" s="551" t="s">
        <v>140</v>
      </c>
      <c r="E23" s="485" t="s">
        <v>351</v>
      </c>
      <c r="F23" s="486"/>
      <c r="G23" s="485"/>
    </row>
    <row r="24" spans="1:14" s="100" customFormat="1" ht="13.15" customHeight="1" outlineLevel="1" thickBot="1">
      <c r="A24" s="483">
        <v>8</v>
      </c>
      <c r="B24" s="484"/>
      <c r="C24" s="484"/>
      <c r="D24" s="551" t="s">
        <v>141</v>
      </c>
      <c r="E24" s="485" t="s">
        <v>351</v>
      </c>
      <c r="F24" s="486"/>
      <c r="G24" s="485"/>
    </row>
    <row r="25" spans="1:14" ht="13.15" customHeight="1" thickTop="1">
      <c r="D25" s="556" t="s">
        <v>368</v>
      </c>
      <c r="E25" s="557"/>
      <c r="F25" s="558"/>
      <c r="G25" s="561"/>
      <c r="H25" s="461"/>
      <c r="I25" s="461"/>
      <c r="J25" s="139"/>
      <c r="K25" s="138"/>
      <c r="L25" s="140"/>
      <c r="M25" s="140"/>
      <c r="N25" s="140"/>
    </row>
    <row r="26" spans="1:14" ht="13.15" customHeight="1">
      <c r="D26" s="556"/>
      <c r="E26" s="557"/>
      <c r="F26" s="558"/>
      <c r="G26" s="559"/>
      <c r="H26" s="461"/>
      <c r="I26" s="461"/>
      <c r="J26" s="139"/>
      <c r="K26" s="138"/>
      <c r="L26" s="140"/>
      <c r="M26" s="140"/>
      <c r="N26" s="140"/>
    </row>
    <row r="27" spans="1:14" ht="13.15" customHeight="1">
      <c r="D27" s="556" t="s">
        <v>369</v>
      </c>
      <c r="E27" s="557"/>
      <c r="F27" s="558"/>
      <c r="G27" s="487"/>
      <c r="H27" s="461"/>
      <c r="I27" s="461"/>
      <c r="J27" s="139"/>
      <c r="K27" s="138"/>
      <c r="L27" s="140"/>
      <c r="M27" s="140"/>
      <c r="N27" s="140"/>
    </row>
    <row r="28" spans="1:14" ht="12" customHeight="1">
      <c r="D28" s="556" t="s">
        <v>370</v>
      </c>
      <c r="E28" s="557"/>
      <c r="F28" s="558"/>
      <c r="G28" s="487"/>
      <c r="H28" s="461"/>
      <c r="I28" s="461"/>
      <c r="J28" s="139"/>
      <c r="K28" s="138"/>
      <c r="L28" s="140"/>
      <c r="M28" s="140"/>
      <c r="N28" s="140"/>
    </row>
    <row r="29" spans="1:14" ht="12" customHeight="1">
      <c r="D29" s="560" t="s">
        <v>371</v>
      </c>
      <c r="E29" s="557"/>
      <c r="F29" s="558"/>
      <c r="G29" s="487"/>
      <c r="H29" s="461"/>
      <c r="I29" s="461"/>
      <c r="J29" s="139"/>
      <c r="K29" s="138"/>
      <c r="L29" s="140"/>
      <c r="M29" s="140"/>
      <c r="N29" s="140"/>
    </row>
    <row r="30" spans="1:14" ht="12" customHeight="1">
      <c r="D30" s="562" t="s">
        <v>47</v>
      </c>
      <c r="E30" s="563"/>
      <c r="F30" s="564"/>
      <c r="G30" s="487"/>
      <c r="H30" s="461"/>
      <c r="I30" s="461"/>
      <c r="J30" s="139"/>
      <c r="K30" s="138"/>
      <c r="L30" s="140"/>
      <c r="M30" s="140"/>
      <c r="N30" s="140"/>
    </row>
    <row r="31" spans="1:14" s="75" customFormat="1" ht="12" customHeight="1" thickBot="1">
      <c r="D31" s="566" t="s">
        <v>372</v>
      </c>
      <c r="E31" s="563"/>
      <c r="F31" s="564"/>
      <c r="G31" s="559"/>
      <c r="H31" s="565"/>
      <c r="I31" s="565"/>
      <c r="J31" s="73"/>
      <c r="K31" s="71"/>
      <c r="L31" s="74"/>
      <c r="M31" s="74"/>
      <c r="N31" s="74"/>
    </row>
    <row r="32" spans="1:14" ht="12" customHeight="1" thickTop="1">
      <c r="D32" s="556" t="s">
        <v>373</v>
      </c>
      <c r="E32" s="557"/>
      <c r="F32" s="558"/>
      <c r="G32" s="561"/>
      <c r="H32" s="461"/>
      <c r="I32" s="461"/>
      <c r="J32" s="139"/>
      <c r="K32" s="138"/>
      <c r="L32" s="140"/>
      <c r="M32" s="140"/>
      <c r="N32" s="140"/>
    </row>
    <row r="33" spans="1:14" s="104" customFormat="1" ht="13.15" customHeight="1" outlineLevel="1">
      <c r="A33" s="442"/>
      <c r="B33" s="103"/>
      <c r="C33" s="103"/>
      <c r="D33" s="522"/>
      <c r="E33" s="546" t="s">
        <v>145</v>
      </c>
      <c r="F33" s="349"/>
      <c r="G33" s="26"/>
      <c r="H33" s="452"/>
      <c r="I33" s="452"/>
      <c r="J33" s="246"/>
      <c r="K33" s="105"/>
      <c r="L33" s="247"/>
      <c r="M33" s="247"/>
      <c r="N33" s="247"/>
    </row>
    <row r="34" spans="1:14" ht="38.25">
      <c r="A34" s="117"/>
      <c r="B34" s="117"/>
      <c r="C34" s="117"/>
      <c r="D34" s="567" t="s">
        <v>374</v>
      </c>
      <c r="E34" s="349"/>
      <c r="F34" s="119"/>
      <c r="G34" s="120"/>
      <c r="H34" s="454"/>
      <c r="I34" s="454"/>
      <c r="J34" s="139"/>
      <c r="K34" s="138"/>
      <c r="L34" s="140"/>
      <c r="M34" s="140"/>
      <c r="N34" s="140"/>
    </row>
  </sheetData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35844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35844" r:id="rId4" name="NumberLines"/>
      </mc:Fallback>
    </mc:AlternateContent>
    <mc:AlternateContent xmlns:mc="http://schemas.openxmlformats.org/markup-compatibility/2006">
      <mc:Choice Requires="x14">
        <control shapeId="35843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35843" r:id="rId6" name="FormatSpec"/>
      </mc:Fallback>
    </mc:AlternateContent>
    <mc:AlternateContent xmlns:mc="http://schemas.openxmlformats.org/markup-compatibility/2006">
      <mc:Choice Requires="x14">
        <control shapeId="35842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35842" r:id="rId8" name="FormatWork"/>
      </mc:Fallback>
    </mc:AlternateContent>
    <mc:AlternateContent xmlns:mc="http://schemas.openxmlformats.org/markup-compatibility/2006">
      <mc:Choice Requires="x14">
        <control shapeId="35841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35841" r:id="rId10" name="FormatPrint"/>
      </mc:Fallback>
    </mc:AlternateContent>
  </control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16">
    <tabColor rgb="FF00B050"/>
    <outlinePr summaryBelow="0"/>
  </sheetPr>
  <dimension ref="A1:N43"/>
  <sheetViews>
    <sheetView showGridLines="0" showWhiteSpace="0" view="pageLayout" zoomScaleNormal="100" workbookViewId="0">
      <selection activeCell="K3" sqref="K3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19" width="9.33203125" style="79" customWidth="1"/>
    <col min="20" max="462" width="0" style="79" hidden="1" customWidth="1"/>
    <col min="463" max="16384" width="6.33203125" style="79"/>
  </cols>
  <sheetData>
    <row r="1" spans="1:7" ht="12" customHeight="1">
      <c r="A1" s="35" t="s">
        <v>375</v>
      </c>
    </row>
    <row r="2" spans="1:7" s="42" customFormat="1" ht="23.25">
      <c r="A2" s="34" t="s">
        <v>343</v>
      </c>
      <c r="B2" s="36"/>
      <c r="C2" s="36"/>
      <c r="D2" s="36"/>
      <c r="E2" s="37"/>
      <c r="F2" s="38"/>
      <c r="G2" s="37"/>
    </row>
    <row r="3" spans="1:7" s="42" customFormat="1" ht="23.25">
      <c r="A3" s="43" t="s">
        <v>342</v>
      </c>
      <c r="B3" s="45"/>
      <c r="C3" s="45"/>
      <c r="D3" s="44" t="s">
        <v>367</v>
      </c>
      <c r="E3" s="46"/>
      <c r="F3" s="47"/>
      <c r="G3" s="46"/>
    </row>
    <row r="4" spans="1:7" s="55" customFormat="1" ht="15.75">
      <c r="A4" s="50" t="s">
        <v>345</v>
      </c>
      <c r="B4" s="51"/>
      <c r="C4" s="51"/>
      <c r="D4" s="52"/>
      <c r="E4" s="53"/>
      <c r="F4" s="54"/>
      <c r="G4" s="53"/>
    </row>
    <row r="5" spans="1:7" s="55" customFormat="1" ht="15.75">
      <c r="A5" s="50" t="s">
        <v>344</v>
      </c>
      <c r="B5" s="51"/>
      <c r="C5" s="51"/>
      <c r="D5" s="52"/>
      <c r="E5" s="53"/>
      <c r="F5" s="54"/>
      <c r="G5" s="53"/>
    </row>
    <row r="6" spans="1:7" s="60" customFormat="1" ht="15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</row>
    <row r="7" spans="1:7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</row>
    <row r="8" spans="1:7" ht="12" hidden="1" customHeight="1">
      <c r="A8" s="78" t="s">
        <v>37</v>
      </c>
      <c r="B8" s="326"/>
      <c r="C8" s="326"/>
      <c r="D8" s="326"/>
      <c r="E8" s="71"/>
      <c r="F8" s="72"/>
      <c r="G8" s="71"/>
    </row>
    <row r="9" spans="1:7" s="89" customFormat="1" ht="12" hidden="1" customHeight="1" thickBot="1">
      <c r="A9" s="82" t="s">
        <v>36</v>
      </c>
      <c r="B9" s="83" t="s">
        <v>259</v>
      </c>
      <c r="C9" s="83"/>
      <c r="D9" s="83"/>
      <c r="E9" s="85"/>
      <c r="F9" s="86"/>
      <c r="G9" s="85"/>
    </row>
    <row r="10" spans="1:7" s="114" customFormat="1" ht="13.15" customHeight="1" outlineLevel="1">
      <c r="A10" s="92" t="s">
        <v>308</v>
      </c>
      <c r="B10" s="109"/>
      <c r="C10" s="109"/>
      <c r="D10" s="523"/>
      <c r="E10" s="545">
        <v>4</v>
      </c>
      <c r="F10" s="112"/>
      <c r="G10" s="112"/>
    </row>
    <row r="11" spans="1:7" s="100" customFormat="1" ht="12" customHeight="1" outlineLevel="1">
      <c r="A11" s="483">
        <v>1</v>
      </c>
      <c r="B11" s="488" t="s">
        <v>248</v>
      </c>
      <c r="C11" s="488" t="s">
        <v>249</v>
      </c>
      <c r="D11" s="521" t="s">
        <v>250</v>
      </c>
      <c r="E11" s="485">
        <v>1</v>
      </c>
      <c r="F11" s="486"/>
      <c r="G11" s="485"/>
    </row>
    <row r="12" spans="1:7" s="100" customFormat="1" ht="12" customHeight="1" outlineLevel="1">
      <c r="A12" s="483">
        <v>2</v>
      </c>
      <c r="B12" s="488" t="s">
        <v>248</v>
      </c>
      <c r="C12" s="488" t="s">
        <v>253</v>
      </c>
      <c r="D12" s="521" t="s">
        <v>254</v>
      </c>
      <c r="E12" s="485">
        <v>1</v>
      </c>
      <c r="F12" s="486"/>
      <c r="G12" s="485"/>
    </row>
    <row r="13" spans="1:7" s="100" customFormat="1" ht="13.15" customHeight="1" outlineLevel="1">
      <c r="A13" s="483">
        <v>3</v>
      </c>
      <c r="B13" s="488" t="s">
        <v>248</v>
      </c>
      <c r="C13" s="488" t="s">
        <v>256</v>
      </c>
      <c r="D13" s="521" t="s">
        <v>255</v>
      </c>
      <c r="E13" s="485">
        <v>10</v>
      </c>
      <c r="F13" s="486"/>
      <c r="G13" s="485"/>
    </row>
    <row r="14" spans="1:7" s="100" customFormat="1" ht="27.75" outlineLevel="1" thickBot="1">
      <c r="A14" s="483">
        <v>4</v>
      </c>
      <c r="B14" s="488" t="s">
        <v>248</v>
      </c>
      <c r="C14" s="488" t="s">
        <v>257</v>
      </c>
      <c r="D14" s="521" t="s">
        <v>258</v>
      </c>
      <c r="E14" s="485">
        <v>1</v>
      </c>
      <c r="F14" s="486"/>
      <c r="G14" s="485"/>
    </row>
    <row r="15" spans="1:7" s="100" customFormat="1" ht="13.15" customHeight="1" outlineLevel="1" thickTop="1">
      <c r="A15" s="442"/>
      <c r="B15" s="325"/>
      <c r="C15" s="325"/>
      <c r="D15" s="104"/>
      <c r="E15" s="359"/>
      <c r="F15" s="25"/>
      <c r="G15" s="496"/>
    </row>
    <row r="16" spans="1:7" s="104" customFormat="1" ht="13.15" customHeight="1" outlineLevel="1">
      <c r="A16" s="442"/>
      <c r="B16" s="103"/>
      <c r="C16" s="103"/>
      <c r="D16" s="522"/>
      <c r="E16" s="546" t="s">
        <v>145</v>
      </c>
      <c r="F16" s="349"/>
    </row>
    <row r="17" spans="1:7" s="114" customFormat="1" ht="13.15" customHeight="1" outlineLevel="1">
      <c r="A17" s="92" t="s">
        <v>331</v>
      </c>
      <c r="B17" s="109"/>
      <c r="C17" s="109"/>
      <c r="D17" s="523"/>
      <c r="E17" s="545">
        <v>4</v>
      </c>
      <c r="F17" s="112"/>
      <c r="G17" s="112"/>
    </row>
    <row r="18" spans="1:7" s="100" customFormat="1" ht="12" customHeight="1" outlineLevel="1">
      <c r="A18" s="483">
        <v>5</v>
      </c>
      <c r="B18" s="488" t="s">
        <v>161</v>
      </c>
      <c r="C18" s="488">
        <v>0</v>
      </c>
      <c r="D18" s="521" t="s">
        <v>162</v>
      </c>
      <c r="E18" s="485">
        <v>2</v>
      </c>
      <c r="F18" s="486"/>
      <c r="G18" s="485"/>
    </row>
    <row r="19" spans="1:7" s="100" customFormat="1" ht="12" customHeight="1" outlineLevel="1">
      <c r="A19" s="483">
        <v>6</v>
      </c>
      <c r="B19" s="488" t="s">
        <v>159</v>
      </c>
      <c r="C19" s="488" t="s">
        <v>333</v>
      </c>
      <c r="D19" s="521" t="s">
        <v>332</v>
      </c>
      <c r="E19" s="485">
        <v>2</v>
      </c>
      <c r="F19" s="486"/>
      <c r="G19" s="485"/>
    </row>
    <row r="20" spans="1:7" s="100" customFormat="1" ht="12" customHeight="1" outlineLevel="1">
      <c r="A20" s="483">
        <v>7</v>
      </c>
      <c r="B20" s="488" t="s">
        <v>159</v>
      </c>
      <c r="C20" s="488" t="s">
        <v>334</v>
      </c>
      <c r="D20" s="521" t="s">
        <v>335</v>
      </c>
      <c r="E20" s="485">
        <v>2</v>
      </c>
      <c r="F20" s="486"/>
      <c r="G20" s="485"/>
    </row>
    <row r="21" spans="1:7" s="100" customFormat="1" ht="12" customHeight="1" outlineLevel="1" thickBot="1">
      <c r="A21" s="483">
        <v>8</v>
      </c>
      <c r="B21" s="488" t="s">
        <v>156</v>
      </c>
      <c r="C21" s="488" t="s">
        <v>246</v>
      </c>
      <c r="D21" s="521" t="s">
        <v>247</v>
      </c>
      <c r="E21" s="485">
        <v>2</v>
      </c>
      <c r="F21" s="486"/>
      <c r="G21" s="485"/>
    </row>
    <row r="22" spans="1:7" s="100" customFormat="1" ht="13.15" customHeight="1" outlineLevel="1" thickTop="1">
      <c r="A22" s="442"/>
      <c r="B22" s="325"/>
      <c r="C22" s="325"/>
      <c r="D22" s="104"/>
      <c r="E22" s="359"/>
      <c r="F22" s="25"/>
      <c r="G22" s="496"/>
    </row>
    <row r="23" spans="1:7" s="104" customFormat="1" ht="13.15" customHeight="1" outlineLevel="1">
      <c r="A23" s="442"/>
      <c r="B23" s="103"/>
      <c r="C23" s="103"/>
      <c r="D23" s="522"/>
      <c r="E23" s="546" t="s">
        <v>145</v>
      </c>
      <c r="F23" s="349"/>
    </row>
    <row r="24" spans="1:7" s="114" customFormat="1" ht="13.15" customHeight="1" outlineLevel="1">
      <c r="A24" s="92" t="s">
        <v>18</v>
      </c>
      <c r="B24" s="109"/>
      <c r="C24" s="109"/>
      <c r="D24" s="523"/>
      <c r="E24" s="545">
        <v>1</v>
      </c>
      <c r="F24" s="112"/>
      <c r="G24" s="112"/>
    </row>
    <row r="25" spans="1:7" s="100" customFormat="1" ht="12" customHeight="1" outlineLevel="1" thickBot="1">
      <c r="A25" s="483">
        <v>9</v>
      </c>
      <c r="B25" s="488" t="s">
        <v>155</v>
      </c>
      <c r="C25" s="488" t="s">
        <v>329</v>
      </c>
      <c r="D25" s="521" t="s">
        <v>330</v>
      </c>
      <c r="E25" s="485">
        <v>1</v>
      </c>
      <c r="F25" s="486"/>
      <c r="G25" s="485"/>
    </row>
    <row r="26" spans="1:7" s="100" customFormat="1" ht="13.15" customHeight="1" outlineLevel="1" thickTop="1">
      <c r="A26" s="442"/>
      <c r="B26" s="325"/>
      <c r="C26" s="325"/>
      <c r="D26" s="104"/>
      <c r="E26" s="359"/>
      <c r="F26" s="25"/>
      <c r="G26" s="496"/>
    </row>
    <row r="27" spans="1:7" s="104" customFormat="1" ht="13.15" customHeight="1" outlineLevel="1">
      <c r="A27" s="442"/>
      <c r="B27" s="103"/>
      <c r="C27" s="103"/>
      <c r="D27" s="522"/>
      <c r="E27" s="546" t="s">
        <v>145</v>
      </c>
      <c r="F27" s="349"/>
    </row>
    <row r="28" spans="1:7" s="114" customFormat="1" ht="13.15" customHeight="1" outlineLevel="1">
      <c r="A28" s="92" t="s">
        <v>153</v>
      </c>
      <c r="B28" s="109"/>
      <c r="C28" s="109"/>
      <c r="D28" s="523"/>
      <c r="E28" s="545">
        <v>5</v>
      </c>
      <c r="F28" s="112"/>
      <c r="G28" s="112"/>
    </row>
    <row r="29" spans="1:7" s="100" customFormat="1" ht="13.15" customHeight="1" outlineLevel="1">
      <c r="A29" s="483">
        <v>10</v>
      </c>
      <c r="B29" s="484"/>
      <c r="C29" s="484"/>
      <c r="D29" s="551" t="s">
        <v>136</v>
      </c>
      <c r="E29" s="485" t="s">
        <v>351</v>
      </c>
      <c r="F29" s="486"/>
      <c r="G29" s="485"/>
    </row>
    <row r="30" spans="1:7" s="100" customFormat="1" ht="13.15" customHeight="1" outlineLevel="1">
      <c r="A30" s="483">
        <v>11</v>
      </c>
      <c r="B30" s="484"/>
      <c r="C30" s="484"/>
      <c r="D30" s="551" t="s">
        <v>138</v>
      </c>
      <c r="E30" s="485" t="s">
        <v>351</v>
      </c>
      <c r="F30" s="486"/>
      <c r="G30" s="485"/>
    </row>
    <row r="31" spans="1:7" s="100" customFormat="1" ht="13.15" customHeight="1" outlineLevel="1">
      <c r="A31" s="483">
        <v>12</v>
      </c>
      <c r="B31" s="484"/>
      <c r="C31" s="484"/>
      <c r="D31" s="551" t="s">
        <v>139</v>
      </c>
      <c r="E31" s="485" t="s">
        <v>351</v>
      </c>
      <c r="F31" s="486"/>
      <c r="G31" s="485"/>
    </row>
    <row r="32" spans="1:7" s="100" customFormat="1" ht="13.15" customHeight="1" outlineLevel="1">
      <c r="A32" s="483">
        <v>13</v>
      </c>
      <c r="B32" s="484"/>
      <c r="C32" s="484"/>
      <c r="D32" s="551" t="s">
        <v>140</v>
      </c>
      <c r="E32" s="485" t="s">
        <v>351</v>
      </c>
      <c r="F32" s="486"/>
      <c r="G32" s="485"/>
    </row>
    <row r="33" spans="1:14" s="100" customFormat="1" ht="13.15" customHeight="1" outlineLevel="1" thickBot="1">
      <c r="A33" s="483">
        <v>14</v>
      </c>
      <c r="B33" s="484"/>
      <c r="C33" s="484"/>
      <c r="D33" s="551" t="s">
        <v>141</v>
      </c>
      <c r="E33" s="485" t="s">
        <v>351</v>
      </c>
      <c r="F33" s="486"/>
      <c r="G33" s="485"/>
    </row>
    <row r="34" spans="1:14" ht="13.15" customHeight="1" thickTop="1">
      <c r="D34" s="556" t="s">
        <v>368</v>
      </c>
      <c r="E34" s="557"/>
      <c r="F34" s="558"/>
      <c r="G34" s="561"/>
      <c r="H34" s="461"/>
      <c r="I34" s="461"/>
      <c r="J34" s="139"/>
      <c r="K34" s="138"/>
      <c r="L34" s="140"/>
      <c r="M34" s="140"/>
      <c r="N34" s="140"/>
    </row>
    <row r="35" spans="1:14" ht="13.15" customHeight="1">
      <c r="D35" s="556"/>
      <c r="E35" s="557"/>
      <c r="F35" s="558"/>
      <c r="G35" s="559"/>
      <c r="H35" s="461"/>
      <c r="I35" s="461"/>
      <c r="J35" s="139"/>
      <c r="K35" s="138"/>
      <c r="L35" s="140"/>
      <c r="M35" s="140"/>
      <c r="N35" s="140"/>
    </row>
    <row r="36" spans="1:14" ht="13.15" customHeight="1">
      <c r="D36" s="556" t="s">
        <v>369</v>
      </c>
      <c r="E36" s="557"/>
      <c r="F36" s="558"/>
      <c r="G36" s="487"/>
      <c r="H36" s="461"/>
      <c r="I36" s="461"/>
      <c r="J36" s="139"/>
      <c r="K36" s="138"/>
      <c r="L36" s="140"/>
      <c r="M36" s="140"/>
      <c r="N36" s="140"/>
    </row>
    <row r="37" spans="1:14" ht="12" customHeight="1">
      <c r="D37" s="556" t="s">
        <v>370</v>
      </c>
      <c r="E37" s="557"/>
      <c r="F37" s="558"/>
      <c r="G37" s="487"/>
      <c r="H37" s="461"/>
      <c r="I37" s="461"/>
      <c r="J37" s="139"/>
      <c r="K37" s="138"/>
      <c r="L37" s="140"/>
      <c r="M37" s="140"/>
      <c r="N37" s="140"/>
    </row>
    <row r="38" spans="1:14" ht="12" customHeight="1">
      <c r="D38" s="560" t="s">
        <v>371</v>
      </c>
      <c r="E38" s="557"/>
      <c r="F38" s="558"/>
      <c r="G38" s="487"/>
      <c r="H38" s="461"/>
      <c r="I38" s="461"/>
      <c r="J38" s="139"/>
      <c r="K38" s="138"/>
      <c r="L38" s="140"/>
      <c r="M38" s="140"/>
      <c r="N38" s="140"/>
    </row>
    <row r="39" spans="1:14" ht="12" customHeight="1">
      <c r="D39" s="562" t="s">
        <v>47</v>
      </c>
      <c r="E39" s="563"/>
      <c r="F39" s="564"/>
      <c r="G39" s="487"/>
      <c r="H39" s="461"/>
      <c r="I39" s="461"/>
      <c r="J39" s="139"/>
      <c r="K39" s="138"/>
      <c r="L39" s="140"/>
      <c r="M39" s="140"/>
      <c r="N39" s="140"/>
    </row>
    <row r="40" spans="1:14" s="75" customFormat="1" ht="12" customHeight="1" thickBot="1">
      <c r="D40" s="566" t="s">
        <v>372</v>
      </c>
      <c r="E40" s="563"/>
      <c r="F40" s="564"/>
      <c r="G40" s="559"/>
      <c r="H40" s="565"/>
      <c r="I40" s="565"/>
      <c r="J40" s="73"/>
      <c r="K40" s="71"/>
      <c r="L40" s="74"/>
      <c r="M40" s="74"/>
      <c r="N40" s="74"/>
    </row>
    <row r="41" spans="1:14" ht="12" customHeight="1" thickTop="1">
      <c r="D41" s="556" t="s">
        <v>373</v>
      </c>
      <c r="E41" s="557"/>
      <c r="F41" s="558"/>
      <c r="G41" s="561"/>
      <c r="H41" s="461"/>
      <c r="I41" s="461"/>
      <c r="J41" s="139"/>
      <c r="K41" s="138"/>
      <c r="L41" s="140"/>
      <c r="M41" s="140"/>
      <c r="N41" s="140"/>
    </row>
    <row r="42" spans="1:14" s="104" customFormat="1" ht="13.15" customHeight="1" outlineLevel="1">
      <c r="A42" s="442"/>
      <c r="B42" s="103"/>
      <c r="C42" s="103"/>
      <c r="D42" s="522"/>
      <c r="E42" s="546" t="s">
        <v>145</v>
      </c>
      <c r="F42" s="349"/>
      <c r="G42" s="26"/>
      <c r="H42" s="452"/>
      <c r="I42" s="452"/>
      <c r="J42" s="246"/>
      <c r="K42" s="105"/>
      <c r="L42" s="247"/>
      <c r="M42" s="247"/>
      <c r="N42" s="247"/>
    </row>
    <row r="43" spans="1:14" ht="38.25">
      <c r="A43" s="117"/>
      <c r="B43" s="117"/>
      <c r="C43" s="117"/>
      <c r="D43" s="567" t="s">
        <v>374</v>
      </c>
      <c r="E43" s="349"/>
      <c r="F43" s="119"/>
      <c r="G43" s="120"/>
      <c r="H43" s="454"/>
      <c r="I43" s="454"/>
      <c r="J43" s="139"/>
      <c r="K43" s="138"/>
      <c r="L43" s="140"/>
      <c r="M43" s="140"/>
      <c r="N43" s="140"/>
    </row>
  </sheetData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52225" r:id="rId4" name="FormatPrint">
          <controlPr defaultSize="0" print="0" autoLine="0" r:id="rId5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228600</xdr:colOff>
                <xdr:row>3</xdr:row>
                <xdr:rowOff>142875</xdr:rowOff>
              </to>
            </anchor>
          </controlPr>
        </control>
      </mc:Choice>
      <mc:Fallback>
        <control shapeId="52225" r:id="rId4" name="FormatPrint"/>
      </mc:Fallback>
    </mc:AlternateContent>
    <mc:AlternateContent xmlns:mc="http://schemas.openxmlformats.org/markup-compatibility/2006">
      <mc:Choice Requires="x14">
        <control shapeId="52226" r:id="rId6" name="FormatWork">
          <controlPr defaultSize="0" print="0" autoLine="0" r:id="rId7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228600</xdr:colOff>
                <xdr:row>4</xdr:row>
                <xdr:rowOff>180975</xdr:rowOff>
              </to>
            </anchor>
          </controlPr>
        </control>
      </mc:Choice>
      <mc:Fallback>
        <control shapeId="52226" r:id="rId6" name="FormatWork"/>
      </mc:Fallback>
    </mc:AlternateContent>
    <mc:AlternateContent xmlns:mc="http://schemas.openxmlformats.org/markup-compatibility/2006">
      <mc:Choice Requires="x14">
        <control shapeId="52227" r:id="rId8" name="FormatSpec">
          <controlPr defaultSize="0" print="0" autoLine="0" r:id="rId9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228600</xdr:colOff>
                <xdr:row>2</xdr:row>
                <xdr:rowOff>190500</xdr:rowOff>
              </to>
            </anchor>
          </controlPr>
        </control>
      </mc:Choice>
      <mc:Fallback>
        <control shapeId="52227" r:id="rId8" name="FormatSpec"/>
      </mc:Fallback>
    </mc:AlternateContent>
    <mc:AlternateContent xmlns:mc="http://schemas.openxmlformats.org/markup-compatibility/2006">
      <mc:Choice Requires="x14">
        <control shapeId="52228" r:id="rId10" name="NumberLines">
          <controlPr defaultSize="0" print="0" autoLine="0" r:id="rId11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228600</xdr:colOff>
                <xdr:row>1</xdr:row>
                <xdr:rowOff>247650</xdr:rowOff>
              </to>
            </anchor>
          </controlPr>
        </control>
      </mc:Choice>
      <mc:Fallback>
        <control shapeId="52228" r:id="rId10" name="NumberLines"/>
      </mc:Fallback>
    </mc:AlternateContent>
  </control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mplate_IT_NO">
    <tabColor rgb="FFFF00FF"/>
    <outlinePr summaryBelow="0"/>
    <pageSetUpPr fitToPage="1"/>
  </sheetPr>
  <dimension ref="D1:AN67"/>
  <sheetViews>
    <sheetView workbookViewId="0">
      <pane xSplit="6" ySplit="10" topLeftCell="G26" activePane="bottomRight" state="frozen"/>
      <selection pane="topRight" activeCell="G1" sqref="G1"/>
      <selection pane="bottomLeft" activeCell="A11" sqref="A11"/>
      <selection pane="bottomRight" activeCell="O56" sqref="O56"/>
    </sheetView>
  </sheetViews>
  <sheetFormatPr defaultColWidth="9.33203125" defaultRowHeight="12" customHeight="1" outlineLevelRow="1"/>
  <cols>
    <col min="1" max="3" width="9.33203125" style="300"/>
    <col min="4" max="4" width="5.6640625" style="3" customWidth="1"/>
    <col min="5" max="5" width="20.6640625" style="3" customWidth="1"/>
    <col min="6" max="6" width="65.6640625" style="3" customWidth="1"/>
    <col min="7" max="7" width="10" style="21" bestFit="1" customWidth="1"/>
    <col min="8" max="10" width="9" style="21" customWidth="1"/>
    <col min="11" max="14" width="8.6640625" style="22" customWidth="1"/>
    <col min="15" max="16" width="12" style="22" customWidth="1"/>
    <col min="17" max="18" width="9.6640625" style="22" customWidth="1"/>
    <col min="19" max="19" width="9.6640625" style="17" customWidth="1"/>
    <col min="20" max="20" width="9.6640625" style="271" customWidth="1"/>
    <col min="21" max="24" width="9.6640625" style="300" customWidth="1"/>
    <col min="25" max="26" width="10.6640625" style="300" customWidth="1"/>
    <col min="27" max="16384" width="9.33203125" style="300"/>
  </cols>
  <sheetData>
    <row r="1" spans="4:20" s="256" customFormat="1" ht="23.25">
      <c r="D1" s="304" t="e">
        <f>Client</f>
        <v>#REF!</v>
      </c>
      <c r="E1" s="322"/>
      <c r="F1" s="322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289"/>
      <c r="T1" s="290"/>
    </row>
    <row r="2" spans="4:20" s="256" customFormat="1" ht="23.25">
      <c r="D2" s="306" t="e">
        <f>Project</f>
        <v>#REF!</v>
      </c>
      <c r="E2" s="292"/>
      <c r="F2" s="292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93"/>
      <c r="T2" s="294"/>
    </row>
    <row r="3" spans="4:20" s="257" customFormat="1" ht="15.75">
      <c r="D3" s="50" t="e">
        <f>Phase</f>
        <v>#REF!</v>
      </c>
      <c r="E3" s="296"/>
      <c r="F3" s="297"/>
      <c r="G3" s="307"/>
      <c r="H3" s="307"/>
      <c r="I3" s="307"/>
      <c r="J3" s="307"/>
      <c r="K3" s="307"/>
      <c r="L3" s="307"/>
      <c r="M3" s="307"/>
      <c r="N3" s="307"/>
      <c r="O3" s="307"/>
      <c r="P3" s="307"/>
    </row>
    <row r="4" spans="4:20" s="257" customFormat="1" ht="15.75">
      <c r="D4" s="50" t="e">
        <f>Report</f>
        <v>#REF!</v>
      </c>
      <c r="E4" s="296"/>
      <c r="F4" s="297"/>
      <c r="G4" s="307"/>
      <c r="H4" s="307"/>
      <c r="I4" s="307"/>
      <c r="J4" s="307"/>
      <c r="K4" s="307"/>
      <c r="L4" s="307"/>
      <c r="M4" s="307"/>
      <c r="N4" s="307"/>
      <c r="O4" s="307"/>
      <c r="P4" s="307"/>
    </row>
    <row r="5" spans="4:20" s="302" customFormat="1" ht="15">
      <c r="D5" s="261"/>
      <c r="E5" s="392" t="s">
        <v>101</v>
      </c>
      <c r="F5" s="393" t="s">
        <v>100</v>
      </c>
      <c r="G5" s="394" t="e">
        <f>#REF!</f>
        <v>#REF!</v>
      </c>
      <c r="H5" s="394" t="e">
        <f>#REF!</f>
        <v>#REF!</v>
      </c>
      <c r="I5" s="394" t="e">
        <f>#REF!</f>
        <v>#REF!</v>
      </c>
      <c r="J5" s="394" t="e">
        <f>#REF!</f>
        <v>#REF!</v>
      </c>
      <c r="K5" s="394" t="e">
        <f>#REF!</f>
        <v>#REF!</v>
      </c>
      <c r="L5" s="394" t="e">
        <f>#REF!</f>
        <v>#REF!</v>
      </c>
      <c r="M5" s="394" t="e">
        <f>#REF!</f>
        <v>#REF!</v>
      </c>
      <c r="N5" s="394" t="e">
        <f>#REF!</f>
        <v>#REF!</v>
      </c>
      <c r="O5" s="395" t="s">
        <v>109</v>
      </c>
      <c r="P5" s="396" t="s">
        <v>108</v>
      </c>
    </row>
    <row r="6" spans="4:20" s="302" customFormat="1" ht="15">
      <c r="D6" s="261"/>
      <c r="E6" s="303"/>
      <c r="F6" s="352"/>
      <c r="G6" s="298" t="e">
        <f>#REF!</f>
        <v>#REF!</v>
      </c>
      <c r="H6" s="298" t="e">
        <f>#REF!</f>
        <v>#REF!</v>
      </c>
      <c r="I6" s="298" t="e">
        <f>#REF!</f>
        <v>#REF!</v>
      </c>
      <c r="J6" s="299" t="e">
        <f>#REF!</f>
        <v>#REF!</v>
      </c>
      <c r="K6" s="299" t="e">
        <f>#REF!</f>
        <v>#REF!</v>
      </c>
      <c r="L6" s="299" t="e">
        <f>#REF!</f>
        <v>#REF!</v>
      </c>
      <c r="M6" s="299" t="e">
        <f>#REF!</f>
        <v>#REF!</v>
      </c>
      <c r="N6" s="299" t="e">
        <f>#REF!</f>
        <v>#REF!</v>
      </c>
      <c r="O6" s="331" t="s">
        <v>5</v>
      </c>
      <c r="P6" s="335" t="s">
        <v>5</v>
      </c>
    </row>
    <row r="7" spans="4:20" s="353" customFormat="1">
      <c r="D7" s="262" t="s">
        <v>2</v>
      </c>
      <c r="E7" s="303"/>
      <c r="F7" s="351" t="s">
        <v>107</v>
      </c>
      <c r="G7" s="334">
        <v>1</v>
      </c>
      <c r="H7" s="334">
        <v>2</v>
      </c>
      <c r="I7" s="334">
        <v>3</v>
      </c>
      <c r="J7" s="334">
        <v>4</v>
      </c>
      <c r="K7" s="333">
        <v>6</v>
      </c>
      <c r="L7" s="333">
        <v>8</v>
      </c>
      <c r="M7" s="333">
        <v>1</v>
      </c>
      <c r="N7" s="333">
        <v>1</v>
      </c>
      <c r="O7" s="332" t="s">
        <v>26</v>
      </c>
      <c r="P7" s="336" t="s">
        <v>26</v>
      </c>
    </row>
    <row r="8" spans="4:20" s="397" customFormat="1" ht="12.75">
      <c r="D8" s="308" t="s">
        <v>38</v>
      </c>
      <c r="E8" s="389" t="s">
        <v>123</v>
      </c>
      <c r="F8" s="398"/>
      <c r="G8" s="399"/>
      <c r="H8" s="399"/>
      <c r="I8" s="399"/>
      <c r="J8" s="399"/>
      <c r="K8" s="399"/>
      <c r="L8" s="399"/>
      <c r="M8" s="399"/>
      <c r="N8" s="399"/>
      <c r="O8" s="399"/>
      <c r="P8" s="399"/>
    </row>
    <row r="9" spans="4:20" s="397" customFormat="1" ht="12.75">
      <c r="D9" s="400" t="s">
        <v>37</v>
      </c>
      <c r="E9" s="326" t="s">
        <v>121</v>
      </c>
      <c r="F9" s="398"/>
      <c r="G9" s="399"/>
      <c r="H9" s="399"/>
      <c r="I9" s="399"/>
      <c r="J9" s="399"/>
      <c r="K9" s="399"/>
      <c r="L9" s="399"/>
      <c r="M9" s="399"/>
      <c r="N9" s="399"/>
      <c r="O9" s="399"/>
      <c r="P9" s="399"/>
    </row>
    <row r="10" spans="4:20" s="397" customFormat="1" ht="13.5" thickBot="1">
      <c r="D10" s="401" t="s">
        <v>36</v>
      </c>
      <c r="E10" s="83" t="s">
        <v>122</v>
      </c>
      <c r="F10" s="402"/>
      <c r="G10" s="403"/>
      <c r="H10" s="403"/>
      <c r="I10" s="403"/>
      <c r="J10" s="403"/>
      <c r="K10" s="403"/>
      <c r="L10" s="403"/>
      <c r="M10" s="403"/>
      <c r="N10" s="403"/>
      <c r="O10" s="403"/>
      <c r="P10" s="403"/>
    </row>
    <row r="11" spans="4:20" s="258" customFormat="1" outlineLevel="1">
      <c r="D11" s="342" t="s">
        <v>61</v>
      </c>
      <c r="E11" s="311"/>
      <c r="F11" s="311"/>
      <c r="G11" s="312"/>
      <c r="H11" s="312"/>
      <c r="I11" s="312"/>
      <c r="J11" s="312"/>
      <c r="K11" s="313"/>
      <c r="L11" s="313"/>
      <c r="M11" s="313"/>
      <c r="N11" s="313"/>
      <c r="O11" s="313"/>
      <c r="P11" s="313"/>
    </row>
    <row r="12" spans="4:20" s="360" customFormat="1" ht="13.5" outlineLevel="1">
      <c r="D12" s="327"/>
      <c r="E12" s="254" t="s">
        <v>56</v>
      </c>
      <c r="F12" s="325" t="s">
        <v>93</v>
      </c>
      <c r="G12" s="359">
        <v>0</v>
      </c>
      <c r="H12" s="359">
        <v>0</v>
      </c>
      <c r="I12" s="359">
        <v>0</v>
      </c>
      <c r="J12" s="359">
        <v>0</v>
      </c>
      <c r="K12" s="359">
        <v>0</v>
      </c>
      <c r="L12" s="359">
        <v>0</v>
      </c>
      <c r="M12" s="359">
        <v>0</v>
      </c>
      <c r="N12" s="359">
        <v>0</v>
      </c>
      <c r="O12" s="339" t="e">
        <f>G12*$G$6+H12*$H$6+I12*$I$6+J12*$J$6++K12*$K$6+L12*$L$6+M12*$M$6+N12*$N$6</f>
        <v>#REF!</v>
      </c>
      <c r="P12" s="315"/>
    </row>
    <row r="13" spans="4:20" s="360" customFormat="1" ht="13.5" outlineLevel="1">
      <c r="D13" s="327"/>
      <c r="E13" s="254" t="s">
        <v>56</v>
      </c>
      <c r="F13" s="325" t="s">
        <v>94</v>
      </c>
      <c r="G13" s="359">
        <v>0</v>
      </c>
      <c r="H13" s="359">
        <v>0</v>
      </c>
      <c r="I13" s="359">
        <v>0</v>
      </c>
      <c r="J13" s="359">
        <v>0</v>
      </c>
      <c r="K13" s="359">
        <v>0</v>
      </c>
      <c r="L13" s="359">
        <v>0</v>
      </c>
      <c r="M13" s="359">
        <v>0</v>
      </c>
      <c r="N13" s="359">
        <v>0</v>
      </c>
      <c r="O13" s="339" t="e">
        <f t="shared" ref="O13:O19" si="0">G13*$G$6+H13*$H$6+I13*$I$6+J13*$J$6++K13*$K$6+L13*$L$6+M13*$M$6+N13*$N$6</f>
        <v>#REF!</v>
      </c>
      <c r="P13" s="315"/>
    </row>
    <row r="14" spans="4:20" s="360" customFormat="1" ht="13.5" outlineLevel="1">
      <c r="D14" s="327"/>
      <c r="E14" s="254" t="s">
        <v>56</v>
      </c>
      <c r="F14" s="325" t="s">
        <v>95</v>
      </c>
      <c r="G14" s="359">
        <v>0</v>
      </c>
      <c r="H14" s="359">
        <v>0</v>
      </c>
      <c r="I14" s="359">
        <v>0</v>
      </c>
      <c r="J14" s="359">
        <v>0</v>
      </c>
      <c r="K14" s="359">
        <v>0</v>
      </c>
      <c r="L14" s="359">
        <v>0</v>
      </c>
      <c r="M14" s="359">
        <v>0</v>
      </c>
      <c r="N14" s="359">
        <v>0</v>
      </c>
      <c r="O14" s="339" t="e">
        <f t="shared" si="0"/>
        <v>#REF!</v>
      </c>
      <c r="P14" s="315"/>
    </row>
    <row r="15" spans="4:20" s="360" customFormat="1" ht="13.5" outlineLevel="1">
      <c r="D15" s="327"/>
      <c r="E15" s="254" t="s">
        <v>56</v>
      </c>
      <c r="F15" s="325" t="s">
        <v>96</v>
      </c>
      <c r="G15" s="359">
        <v>0</v>
      </c>
      <c r="H15" s="359">
        <v>0</v>
      </c>
      <c r="I15" s="359">
        <v>0</v>
      </c>
      <c r="J15" s="359">
        <v>0</v>
      </c>
      <c r="K15" s="359">
        <v>0</v>
      </c>
      <c r="L15" s="359">
        <v>0</v>
      </c>
      <c r="M15" s="359">
        <v>0</v>
      </c>
      <c r="N15" s="359">
        <v>0</v>
      </c>
      <c r="O15" s="339" t="e">
        <f t="shared" si="0"/>
        <v>#REF!</v>
      </c>
      <c r="P15" s="315"/>
    </row>
    <row r="16" spans="4:20" s="360" customFormat="1" ht="13.5" outlineLevel="1">
      <c r="D16" s="327"/>
      <c r="E16" s="254" t="s">
        <v>56</v>
      </c>
      <c r="F16" s="325" t="s">
        <v>97</v>
      </c>
      <c r="G16" s="359">
        <v>0</v>
      </c>
      <c r="H16" s="359">
        <v>0</v>
      </c>
      <c r="I16" s="359">
        <v>0</v>
      </c>
      <c r="J16" s="359">
        <v>0</v>
      </c>
      <c r="K16" s="359">
        <v>0</v>
      </c>
      <c r="L16" s="359">
        <v>0</v>
      </c>
      <c r="M16" s="359">
        <v>0</v>
      </c>
      <c r="N16" s="359">
        <v>0</v>
      </c>
      <c r="O16" s="339" t="e">
        <f t="shared" si="0"/>
        <v>#REF!</v>
      </c>
      <c r="P16" s="315"/>
    </row>
    <row r="17" spans="4:16" s="360" customFormat="1" ht="13.5" outlineLevel="1">
      <c r="D17" s="327"/>
      <c r="E17" s="254" t="s">
        <v>56</v>
      </c>
      <c r="F17" s="325" t="s">
        <v>98</v>
      </c>
      <c r="G17" s="359">
        <v>0</v>
      </c>
      <c r="H17" s="359">
        <v>0</v>
      </c>
      <c r="I17" s="359">
        <v>0</v>
      </c>
      <c r="J17" s="359">
        <v>0</v>
      </c>
      <c r="K17" s="359">
        <v>0</v>
      </c>
      <c r="L17" s="359">
        <v>0</v>
      </c>
      <c r="M17" s="359">
        <v>0</v>
      </c>
      <c r="N17" s="359">
        <v>0</v>
      </c>
      <c r="O17" s="339" t="e">
        <f t="shared" si="0"/>
        <v>#REF!</v>
      </c>
      <c r="P17" s="315"/>
    </row>
    <row r="18" spans="4:16" s="360" customFormat="1" ht="13.5" outlineLevel="1">
      <c r="D18" s="327"/>
      <c r="E18" s="254" t="s">
        <v>56</v>
      </c>
      <c r="F18" s="325" t="s">
        <v>99</v>
      </c>
      <c r="G18" s="359">
        <v>0</v>
      </c>
      <c r="H18" s="359">
        <v>0</v>
      </c>
      <c r="I18" s="359">
        <v>0</v>
      </c>
      <c r="J18" s="359">
        <v>0</v>
      </c>
      <c r="K18" s="359">
        <v>0</v>
      </c>
      <c r="L18" s="359">
        <v>0</v>
      </c>
      <c r="M18" s="359">
        <v>0</v>
      </c>
      <c r="N18" s="359">
        <v>0</v>
      </c>
      <c r="O18" s="339" t="e">
        <f t="shared" si="0"/>
        <v>#REF!</v>
      </c>
      <c r="P18" s="315"/>
    </row>
    <row r="19" spans="4:16" s="360" customFormat="1" ht="13.5" outlineLevel="1">
      <c r="D19" s="327"/>
      <c r="E19" s="254" t="s">
        <v>56</v>
      </c>
      <c r="F19" s="325" t="s">
        <v>127</v>
      </c>
      <c r="G19" s="359">
        <v>0</v>
      </c>
      <c r="H19" s="359">
        <v>0</v>
      </c>
      <c r="I19" s="359">
        <v>0</v>
      </c>
      <c r="J19" s="359">
        <v>0</v>
      </c>
      <c r="K19" s="359">
        <v>0</v>
      </c>
      <c r="L19" s="359">
        <v>0</v>
      </c>
      <c r="M19" s="359">
        <v>0</v>
      </c>
      <c r="N19" s="359">
        <v>0</v>
      </c>
      <c r="O19" s="339" t="e">
        <f t="shared" si="0"/>
        <v>#REF!</v>
      </c>
      <c r="P19" s="315"/>
    </row>
    <row r="20" spans="4:16" s="360" customFormat="1" ht="11.65" customHeight="1" outlineLevel="1">
      <c r="D20" s="348"/>
      <c r="E20" s="254"/>
      <c r="F20" s="350" t="str">
        <f>"Totals by Outlet Types - "&amp;$D$11</f>
        <v>Totals by Outlet Types - 1st Floor</v>
      </c>
      <c r="G20" s="357">
        <f t="shared" ref="G20:N20" si="1">SUM(G11:G19)</f>
        <v>0</v>
      </c>
      <c r="H20" s="357">
        <f t="shared" si="1"/>
        <v>0</v>
      </c>
      <c r="I20" s="357">
        <f t="shared" si="1"/>
        <v>0</v>
      </c>
      <c r="J20" s="357">
        <f t="shared" si="1"/>
        <v>0</v>
      </c>
      <c r="K20" s="357">
        <f t="shared" si="1"/>
        <v>0</v>
      </c>
      <c r="L20" s="357">
        <f t="shared" si="1"/>
        <v>0</v>
      </c>
      <c r="M20" s="357">
        <f t="shared" si="1"/>
        <v>0</v>
      </c>
      <c r="N20" s="357">
        <f t="shared" si="1"/>
        <v>0</v>
      </c>
      <c r="O20" s="357"/>
      <c r="P20" s="337" t="e">
        <f>SUM(O11:O20)</f>
        <v>#REF!</v>
      </c>
    </row>
    <row r="21" spans="4:16" s="353" customFormat="1" ht="13.5" outlineLevel="1">
      <c r="D21" s="343"/>
      <c r="E21" s="254"/>
      <c r="F21" s="344"/>
      <c r="G21" s="345"/>
      <c r="H21" s="345"/>
      <c r="I21" s="345"/>
      <c r="J21" s="345"/>
      <c r="K21" s="345"/>
      <c r="L21" s="345"/>
      <c r="M21" s="345"/>
      <c r="N21" s="345"/>
      <c r="O21" s="323"/>
      <c r="P21" s="346"/>
    </row>
    <row r="22" spans="4:16" s="353" customFormat="1" outlineLevel="1">
      <c r="D22" s="342" t="s">
        <v>62</v>
      </c>
      <c r="E22" s="317"/>
      <c r="F22" s="269"/>
      <c r="G22" s="318"/>
      <c r="H22" s="318"/>
      <c r="I22" s="318"/>
      <c r="J22" s="318"/>
      <c r="K22" s="318"/>
      <c r="L22" s="318"/>
      <c r="M22" s="318"/>
      <c r="N22" s="318"/>
      <c r="O22" s="318"/>
      <c r="P22" s="318"/>
    </row>
    <row r="23" spans="4:16" s="360" customFormat="1" ht="13.5" outlineLevel="1">
      <c r="D23" s="327"/>
      <c r="E23" s="254" t="s">
        <v>56</v>
      </c>
      <c r="F23" s="325" t="s">
        <v>93</v>
      </c>
      <c r="G23" s="359">
        <v>0</v>
      </c>
      <c r="H23" s="359">
        <v>0</v>
      </c>
      <c r="I23" s="359">
        <v>0</v>
      </c>
      <c r="J23" s="359">
        <v>0</v>
      </c>
      <c r="K23" s="359">
        <v>0</v>
      </c>
      <c r="L23" s="359">
        <v>0</v>
      </c>
      <c r="M23" s="359">
        <v>0</v>
      </c>
      <c r="N23" s="359">
        <v>0</v>
      </c>
      <c r="O23" s="339" t="e">
        <f>G23*$G$6+H23*$H$6+I23*$I$6+J23*$J$6++K23*$K$6+L23*$L$6+M23*$M$6+N23*$N$6</f>
        <v>#REF!</v>
      </c>
      <c r="P23" s="315"/>
    </row>
    <row r="24" spans="4:16" s="360" customFormat="1" ht="13.5" outlineLevel="1">
      <c r="D24" s="327"/>
      <c r="E24" s="254" t="s">
        <v>56</v>
      </c>
      <c r="F24" s="325" t="s">
        <v>94</v>
      </c>
      <c r="G24" s="359">
        <v>0</v>
      </c>
      <c r="H24" s="359">
        <v>0</v>
      </c>
      <c r="I24" s="359">
        <v>0</v>
      </c>
      <c r="J24" s="359">
        <v>0</v>
      </c>
      <c r="K24" s="359">
        <v>0</v>
      </c>
      <c r="L24" s="359">
        <v>0</v>
      </c>
      <c r="M24" s="359">
        <v>0</v>
      </c>
      <c r="N24" s="359">
        <v>0</v>
      </c>
      <c r="O24" s="339" t="e">
        <f t="shared" ref="O24:O30" si="2">G24*$G$6+H24*$H$6+I24*$I$6+J24*$J$6++K24*$K$6+L24*$L$6+M24*$M$6+N24*$N$6</f>
        <v>#REF!</v>
      </c>
      <c r="P24" s="315"/>
    </row>
    <row r="25" spans="4:16" s="360" customFormat="1" ht="13.5" outlineLevel="1">
      <c r="D25" s="327"/>
      <c r="E25" s="254" t="s">
        <v>56</v>
      </c>
      <c r="F25" s="325" t="s">
        <v>95</v>
      </c>
      <c r="G25" s="359">
        <v>0</v>
      </c>
      <c r="H25" s="359">
        <v>0</v>
      </c>
      <c r="I25" s="359">
        <v>0</v>
      </c>
      <c r="J25" s="359">
        <v>0</v>
      </c>
      <c r="K25" s="359">
        <v>0</v>
      </c>
      <c r="L25" s="359">
        <v>0</v>
      </c>
      <c r="M25" s="359">
        <v>0</v>
      </c>
      <c r="N25" s="359">
        <v>0</v>
      </c>
      <c r="O25" s="339" t="e">
        <f t="shared" si="2"/>
        <v>#REF!</v>
      </c>
      <c r="P25" s="315"/>
    </row>
    <row r="26" spans="4:16" s="360" customFormat="1" ht="13.5" outlineLevel="1">
      <c r="D26" s="327"/>
      <c r="E26" s="254" t="s">
        <v>56</v>
      </c>
      <c r="F26" s="325" t="s">
        <v>96</v>
      </c>
      <c r="G26" s="359">
        <v>0</v>
      </c>
      <c r="H26" s="359">
        <v>0</v>
      </c>
      <c r="I26" s="359">
        <v>0</v>
      </c>
      <c r="J26" s="359">
        <v>0</v>
      </c>
      <c r="K26" s="359">
        <v>0</v>
      </c>
      <c r="L26" s="359">
        <v>0</v>
      </c>
      <c r="M26" s="359">
        <v>0</v>
      </c>
      <c r="N26" s="359">
        <v>0</v>
      </c>
      <c r="O26" s="339" t="e">
        <f t="shared" si="2"/>
        <v>#REF!</v>
      </c>
      <c r="P26" s="315"/>
    </row>
    <row r="27" spans="4:16" s="360" customFormat="1" ht="13.5" outlineLevel="1">
      <c r="D27" s="327"/>
      <c r="E27" s="254" t="s">
        <v>56</v>
      </c>
      <c r="F27" s="325" t="s">
        <v>97</v>
      </c>
      <c r="G27" s="359">
        <v>0</v>
      </c>
      <c r="H27" s="359">
        <v>0</v>
      </c>
      <c r="I27" s="359">
        <v>0</v>
      </c>
      <c r="J27" s="359">
        <v>0</v>
      </c>
      <c r="K27" s="359">
        <v>0</v>
      </c>
      <c r="L27" s="359">
        <v>0</v>
      </c>
      <c r="M27" s="359">
        <v>0</v>
      </c>
      <c r="N27" s="359">
        <v>0</v>
      </c>
      <c r="O27" s="339" t="e">
        <f t="shared" si="2"/>
        <v>#REF!</v>
      </c>
      <c r="P27" s="315"/>
    </row>
    <row r="28" spans="4:16" s="360" customFormat="1" ht="13.5" outlineLevel="1">
      <c r="D28" s="327"/>
      <c r="E28" s="254" t="s">
        <v>56</v>
      </c>
      <c r="F28" s="325" t="s">
        <v>98</v>
      </c>
      <c r="G28" s="359">
        <v>0</v>
      </c>
      <c r="H28" s="359">
        <v>0</v>
      </c>
      <c r="I28" s="359">
        <v>0</v>
      </c>
      <c r="J28" s="359">
        <v>0</v>
      </c>
      <c r="K28" s="359">
        <v>0</v>
      </c>
      <c r="L28" s="359">
        <v>0</v>
      </c>
      <c r="M28" s="359">
        <v>0</v>
      </c>
      <c r="N28" s="359">
        <v>0</v>
      </c>
      <c r="O28" s="339" t="e">
        <f t="shared" si="2"/>
        <v>#REF!</v>
      </c>
      <c r="P28" s="315"/>
    </row>
    <row r="29" spans="4:16" s="360" customFormat="1" ht="13.5" outlineLevel="1">
      <c r="D29" s="327"/>
      <c r="E29" s="254" t="s">
        <v>56</v>
      </c>
      <c r="F29" s="325" t="s">
        <v>99</v>
      </c>
      <c r="G29" s="359">
        <v>0</v>
      </c>
      <c r="H29" s="359">
        <v>0</v>
      </c>
      <c r="I29" s="359">
        <v>0</v>
      </c>
      <c r="J29" s="359">
        <v>0</v>
      </c>
      <c r="K29" s="359">
        <v>0</v>
      </c>
      <c r="L29" s="359">
        <v>0</v>
      </c>
      <c r="M29" s="359">
        <v>0</v>
      </c>
      <c r="N29" s="359">
        <v>0</v>
      </c>
      <c r="O29" s="339" t="e">
        <f t="shared" si="2"/>
        <v>#REF!</v>
      </c>
      <c r="P29" s="315"/>
    </row>
    <row r="30" spans="4:16" s="360" customFormat="1" ht="13.5" outlineLevel="1">
      <c r="D30" s="327"/>
      <c r="E30" s="254" t="s">
        <v>56</v>
      </c>
      <c r="F30" s="325" t="s">
        <v>127</v>
      </c>
      <c r="G30" s="359">
        <v>0</v>
      </c>
      <c r="H30" s="359">
        <v>0</v>
      </c>
      <c r="I30" s="359">
        <v>0</v>
      </c>
      <c r="J30" s="359">
        <v>0</v>
      </c>
      <c r="K30" s="359">
        <v>0</v>
      </c>
      <c r="L30" s="359">
        <v>0</v>
      </c>
      <c r="M30" s="359">
        <v>0</v>
      </c>
      <c r="N30" s="359">
        <v>0</v>
      </c>
      <c r="O30" s="339" t="e">
        <f t="shared" si="2"/>
        <v>#REF!</v>
      </c>
      <c r="P30" s="315"/>
    </row>
    <row r="31" spans="4:16" s="360" customFormat="1" ht="13.5" customHeight="1" outlineLevel="1">
      <c r="D31" s="348"/>
      <c r="E31" s="350"/>
      <c r="F31" s="350" t="str">
        <f>"Totals by Outlet Types - "&amp;$D$22</f>
        <v>Totals by Outlet Types - 2nd Floor</v>
      </c>
      <c r="G31" s="357">
        <f t="shared" ref="G31:N31" si="3">SUM(G22:G30)</f>
        <v>0</v>
      </c>
      <c r="H31" s="357">
        <f t="shared" si="3"/>
        <v>0</v>
      </c>
      <c r="I31" s="357">
        <f t="shared" si="3"/>
        <v>0</v>
      </c>
      <c r="J31" s="357">
        <f t="shared" si="3"/>
        <v>0</v>
      </c>
      <c r="K31" s="357">
        <f t="shared" si="3"/>
        <v>0</v>
      </c>
      <c r="L31" s="357">
        <f t="shared" si="3"/>
        <v>0</v>
      </c>
      <c r="M31" s="357">
        <f t="shared" si="3"/>
        <v>0</v>
      </c>
      <c r="N31" s="357">
        <f t="shared" si="3"/>
        <v>0</v>
      </c>
      <c r="O31" s="357"/>
      <c r="P31" s="337" t="e">
        <f>SUM(O22:O31)</f>
        <v>#REF!</v>
      </c>
    </row>
    <row r="32" spans="4:16" s="353" customFormat="1" outlineLevel="1">
      <c r="D32" s="343"/>
      <c r="E32" s="344"/>
      <c r="F32" s="344"/>
      <c r="G32" s="345"/>
      <c r="H32" s="345"/>
      <c r="I32" s="345"/>
      <c r="J32" s="345"/>
      <c r="K32" s="345"/>
      <c r="L32" s="345"/>
      <c r="M32" s="345"/>
      <c r="N32" s="345"/>
      <c r="O32" s="323"/>
      <c r="P32" s="346"/>
    </row>
    <row r="33" spans="4:26" s="353" customFormat="1" outlineLevel="1">
      <c r="D33" s="342" t="s">
        <v>106</v>
      </c>
      <c r="E33" s="317"/>
      <c r="F33" s="269"/>
      <c r="G33" s="318"/>
      <c r="H33" s="318"/>
      <c r="I33" s="318"/>
      <c r="J33" s="318"/>
      <c r="K33" s="318"/>
      <c r="L33" s="318"/>
      <c r="M33" s="318"/>
      <c r="N33" s="318"/>
      <c r="O33" s="318"/>
      <c r="P33" s="318"/>
    </row>
    <row r="34" spans="4:26" s="360" customFormat="1" ht="13.5" outlineLevel="1">
      <c r="D34" s="327"/>
      <c r="E34" s="254" t="s">
        <v>56</v>
      </c>
      <c r="F34" s="325" t="s">
        <v>93</v>
      </c>
      <c r="G34" s="359">
        <v>0</v>
      </c>
      <c r="H34" s="359">
        <v>0</v>
      </c>
      <c r="I34" s="359">
        <v>0</v>
      </c>
      <c r="J34" s="359">
        <v>0</v>
      </c>
      <c r="K34" s="359">
        <v>0</v>
      </c>
      <c r="L34" s="359">
        <v>0</v>
      </c>
      <c r="M34" s="359">
        <v>0</v>
      </c>
      <c r="N34" s="359">
        <v>0</v>
      </c>
      <c r="O34" s="339" t="e">
        <f>G34*$G$6+H34*$H$6+I34*$I$6+J34*$J$6++K34*$K$6+L34*$L$6+M34*$M$6+N34*$N$6</f>
        <v>#REF!</v>
      </c>
      <c r="P34" s="315"/>
    </row>
    <row r="35" spans="4:26" s="360" customFormat="1" ht="13.5" outlineLevel="1">
      <c r="D35" s="327"/>
      <c r="E35" s="254" t="s">
        <v>56</v>
      </c>
      <c r="F35" s="325" t="s">
        <v>94</v>
      </c>
      <c r="G35" s="359">
        <v>0</v>
      </c>
      <c r="H35" s="359">
        <v>0</v>
      </c>
      <c r="I35" s="359">
        <v>0</v>
      </c>
      <c r="J35" s="359">
        <v>0</v>
      </c>
      <c r="K35" s="359">
        <v>0</v>
      </c>
      <c r="L35" s="359">
        <v>0</v>
      </c>
      <c r="M35" s="359">
        <v>0</v>
      </c>
      <c r="N35" s="359">
        <v>0</v>
      </c>
      <c r="O35" s="339" t="e">
        <f t="shared" ref="O35:O41" si="4">G35*$G$6+H35*$H$6+I35*$I$6+J35*$J$6++K35*$K$6+L35*$L$6+M35*$M$6+N35*$N$6</f>
        <v>#REF!</v>
      </c>
      <c r="P35" s="315"/>
    </row>
    <row r="36" spans="4:26" s="360" customFormat="1" ht="13.5" outlineLevel="1">
      <c r="D36" s="327"/>
      <c r="E36" s="254" t="s">
        <v>56</v>
      </c>
      <c r="F36" s="325" t="s">
        <v>95</v>
      </c>
      <c r="G36" s="359">
        <v>0</v>
      </c>
      <c r="H36" s="359">
        <v>0</v>
      </c>
      <c r="I36" s="359">
        <v>0</v>
      </c>
      <c r="J36" s="359">
        <v>0</v>
      </c>
      <c r="K36" s="359">
        <v>0</v>
      </c>
      <c r="L36" s="359">
        <v>0</v>
      </c>
      <c r="M36" s="359">
        <v>0</v>
      </c>
      <c r="N36" s="359">
        <v>0</v>
      </c>
      <c r="O36" s="339" t="e">
        <f t="shared" si="4"/>
        <v>#REF!</v>
      </c>
      <c r="P36" s="315"/>
    </row>
    <row r="37" spans="4:26" s="360" customFormat="1" ht="13.5" outlineLevel="1">
      <c r="D37" s="327"/>
      <c r="E37" s="254" t="s">
        <v>56</v>
      </c>
      <c r="F37" s="325" t="s">
        <v>96</v>
      </c>
      <c r="G37" s="359">
        <v>0</v>
      </c>
      <c r="H37" s="359">
        <v>0</v>
      </c>
      <c r="I37" s="359">
        <v>0</v>
      </c>
      <c r="J37" s="359">
        <v>0</v>
      </c>
      <c r="K37" s="359">
        <v>0</v>
      </c>
      <c r="L37" s="359">
        <v>0</v>
      </c>
      <c r="M37" s="359">
        <v>0</v>
      </c>
      <c r="N37" s="359">
        <v>0</v>
      </c>
      <c r="O37" s="339" t="e">
        <f t="shared" si="4"/>
        <v>#REF!</v>
      </c>
      <c r="P37" s="315"/>
    </row>
    <row r="38" spans="4:26" s="360" customFormat="1" ht="13.5" outlineLevel="1">
      <c r="D38" s="327"/>
      <c r="E38" s="254" t="s">
        <v>56</v>
      </c>
      <c r="F38" s="325" t="s">
        <v>97</v>
      </c>
      <c r="G38" s="359">
        <v>0</v>
      </c>
      <c r="H38" s="359">
        <v>0</v>
      </c>
      <c r="I38" s="359">
        <v>0</v>
      </c>
      <c r="J38" s="359">
        <v>0</v>
      </c>
      <c r="K38" s="359">
        <v>0</v>
      </c>
      <c r="L38" s="359">
        <v>0</v>
      </c>
      <c r="M38" s="359">
        <v>0</v>
      </c>
      <c r="N38" s="359">
        <v>0</v>
      </c>
      <c r="O38" s="339" t="e">
        <f t="shared" si="4"/>
        <v>#REF!</v>
      </c>
      <c r="P38" s="315"/>
    </row>
    <row r="39" spans="4:26" s="360" customFormat="1" ht="13.5" outlineLevel="1">
      <c r="D39" s="327"/>
      <c r="E39" s="254" t="s">
        <v>56</v>
      </c>
      <c r="F39" s="325" t="s">
        <v>98</v>
      </c>
      <c r="G39" s="359">
        <v>0</v>
      </c>
      <c r="H39" s="359">
        <v>0</v>
      </c>
      <c r="I39" s="359">
        <v>0</v>
      </c>
      <c r="J39" s="359">
        <v>0</v>
      </c>
      <c r="K39" s="359">
        <v>0</v>
      </c>
      <c r="L39" s="359">
        <v>0</v>
      </c>
      <c r="M39" s="359">
        <v>0</v>
      </c>
      <c r="N39" s="359">
        <v>0</v>
      </c>
      <c r="O39" s="339" t="e">
        <f t="shared" si="4"/>
        <v>#REF!</v>
      </c>
      <c r="P39" s="315"/>
    </row>
    <row r="40" spans="4:26" s="360" customFormat="1" ht="13.5" outlineLevel="1">
      <c r="D40" s="327"/>
      <c r="E40" s="254" t="s">
        <v>56</v>
      </c>
      <c r="F40" s="325" t="s">
        <v>99</v>
      </c>
      <c r="G40" s="359">
        <v>0</v>
      </c>
      <c r="H40" s="359">
        <v>0</v>
      </c>
      <c r="I40" s="359">
        <v>0</v>
      </c>
      <c r="J40" s="359">
        <v>0</v>
      </c>
      <c r="K40" s="359">
        <v>0</v>
      </c>
      <c r="L40" s="359">
        <v>0</v>
      </c>
      <c r="M40" s="359">
        <v>0</v>
      </c>
      <c r="N40" s="359">
        <v>0</v>
      </c>
      <c r="O40" s="339" t="e">
        <f t="shared" si="4"/>
        <v>#REF!</v>
      </c>
      <c r="P40" s="315"/>
    </row>
    <row r="41" spans="4:26" s="360" customFormat="1" ht="13.5" outlineLevel="1">
      <c r="D41" s="327"/>
      <c r="E41" s="254" t="s">
        <v>56</v>
      </c>
      <c r="F41" s="325" t="s">
        <v>127</v>
      </c>
      <c r="G41" s="359">
        <v>0</v>
      </c>
      <c r="H41" s="359">
        <v>0</v>
      </c>
      <c r="I41" s="359">
        <v>0</v>
      </c>
      <c r="J41" s="359">
        <v>0</v>
      </c>
      <c r="K41" s="359">
        <v>0</v>
      </c>
      <c r="L41" s="359">
        <v>0</v>
      </c>
      <c r="M41" s="359">
        <v>0</v>
      </c>
      <c r="N41" s="359">
        <v>0</v>
      </c>
      <c r="O41" s="339" t="e">
        <f t="shared" si="4"/>
        <v>#REF!</v>
      </c>
      <c r="P41" s="315"/>
    </row>
    <row r="42" spans="4:26" s="360" customFormat="1" ht="13.5" customHeight="1" outlineLevel="1">
      <c r="D42" s="348"/>
      <c r="E42" s="350"/>
      <c r="F42" s="350" t="str">
        <f>"Totals by Outlet Types - "&amp;$D$33</f>
        <v>Totals by Outlet Types - 3rd Floor</v>
      </c>
      <c r="G42" s="357">
        <f t="shared" ref="G42:N42" si="5">SUM(G33:G41)</f>
        <v>0</v>
      </c>
      <c r="H42" s="357">
        <f t="shared" si="5"/>
        <v>0</v>
      </c>
      <c r="I42" s="357">
        <f t="shared" si="5"/>
        <v>0</v>
      </c>
      <c r="J42" s="357">
        <f t="shared" si="5"/>
        <v>0</v>
      </c>
      <c r="K42" s="357">
        <f t="shared" si="5"/>
        <v>0</v>
      </c>
      <c r="L42" s="357">
        <f t="shared" si="5"/>
        <v>0</v>
      </c>
      <c r="M42" s="357">
        <f t="shared" si="5"/>
        <v>0</v>
      </c>
      <c r="N42" s="357">
        <f t="shared" si="5"/>
        <v>0</v>
      </c>
      <c r="O42" s="357"/>
      <c r="P42" s="337" t="e">
        <f>SUM(O33:O42)</f>
        <v>#REF!</v>
      </c>
    </row>
    <row r="43" spans="4:26" s="353" customFormat="1" ht="13.5" outlineLevel="1">
      <c r="D43" s="343"/>
      <c r="E43" s="344"/>
      <c r="F43" s="344"/>
      <c r="G43" s="345"/>
      <c r="H43" s="345"/>
      <c r="I43" s="345"/>
      <c r="J43" s="345"/>
      <c r="K43" s="345"/>
      <c r="L43" s="345"/>
      <c r="M43" s="345"/>
      <c r="N43" s="345"/>
      <c r="O43" s="323"/>
      <c r="P43" s="346"/>
      <c r="Q43" s="360"/>
      <c r="R43" s="360"/>
      <c r="S43" s="360"/>
      <c r="T43" s="360"/>
      <c r="U43" s="360"/>
      <c r="V43" s="360"/>
      <c r="W43" s="360"/>
      <c r="X43" s="360"/>
      <c r="Y43" s="360"/>
      <c r="Z43" s="360"/>
    </row>
    <row r="44" spans="4:26" s="353" customFormat="1" ht="13.5">
      <c r="D44" s="342" t="s">
        <v>113</v>
      </c>
      <c r="E44" s="317"/>
      <c r="F44" s="269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60"/>
      <c r="R44" s="360"/>
      <c r="S44" s="360"/>
      <c r="T44" s="360"/>
      <c r="U44" s="360"/>
      <c r="V44" s="360"/>
      <c r="W44" s="360"/>
      <c r="X44" s="360"/>
      <c r="Y44" s="360"/>
      <c r="Z44" s="360"/>
    </row>
    <row r="45" spans="4:26" s="353" customFormat="1" ht="13.5">
      <c r="D45" s="347"/>
      <c r="E45" s="340"/>
      <c r="F45" s="344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60"/>
      <c r="R45" s="360"/>
      <c r="S45" s="360"/>
      <c r="T45" s="360"/>
      <c r="U45" s="360"/>
      <c r="V45" s="360"/>
      <c r="W45" s="360"/>
      <c r="X45" s="360"/>
      <c r="Y45" s="360"/>
      <c r="Z45" s="360"/>
    </row>
    <row r="46" spans="4:26" s="353" customFormat="1" ht="11.65" customHeight="1">
      <c r="D46" s="343"/>
      <c r="E46" s="343"/>
      <c r="F46" s="391" t="s">
        <v>110</v>
      </c>
      <c r="G46" s="357">
        <f t="shared" ref="G46:N46" si="6">SUM(G11:G44)/2</f>
        <v>0</v>
      </c>
      <c r="H46" s="357">
        <f t="shared" si="6"/>
        <v>0</v>
      </c>
      <c r="I46" s="357">
        <f t="shared" si="6"/>
        <v>0</v>
      </c>
      <c r="J46" s="357">
        <f t="shared" si="6"/>
        <v>0</v>
      </c>
      <c r="K46" s="357">
        <f t="shared" si="6"/>
        <v>0</v>
      </c>
      <c r="L46" s="357">
        <f t="shared" si="6"/>
        <v>0</v>
      </c>
      <c r="M46" s="357">
        <f t="shared" si="6"/>
        <v>0</v>
      </c>
      <c r="N46" s="357">
        <f t="shared" si="6"/>
        <v>0</v>
      </c>
      <c r="O46" s="338"/>
      <c r="P46" s="337"/>
      <c r="Q46" s="360"/>
      <c r="R46" s="360"/>
      <c r="S46" s="360"/>
      <c r="T46" s="360"/>
      <c r="U46" s="360"/>
      <c r="V46" s="360"/>
      <c r="W46" s="360"/>
      <c r="X46" s="360"/>
      <c r="Y46" s="360"/>
      <c r="Z46" s="360"/>
    </row>
    <row r="47" spans="4:26" s="353" customFormat="1" ht="13.5">
      <c r="D47" s="343"/>
      <c r="E47" s="343"/>
      <c r="F47" s="391"/>
      <c r="G47" s="356"/>
      <c r="H47" s="356"/>
      <c r="I47" s="356"/>
      <c r="J47" s="356"/>
      <c r="K47" s="356"/>
      <c r="L47" s="356"/>
      <c r="M47" s="356"/>
      <c r="N47" s="356"/>
      <c r="O47" s="341"/>
      <c r="P47" s="341"/>
      <c r="Q47" s="360"/>
      <c r="R47" s="360"/>
      <c r="S47" s="360"/>
      <c r="T47" s="360"/>
      <c r="U47" s="360"/>
      <c r="V47" s="360"/>
      <c r="W47" s="360"/>
      <c r="X47" s="360"/>
      <c r="Y47" s="360"/>
      <c r="Z47" s="360"/>
    </row>
    <row r="48" spans="4:26" s="360" customFormat="1" ht="13.5">
      <c r="D48" s="348"/>
      <c r="E48" s="350"/>
      <c r="F48" s="391" t="s">
        <v>111</v>
      </c>
      <c r="G48" s="357">
        <f t="shared" ref="G48:N48" si="7">SUM(G46*G7)</f>
        <v>0</v>
      </c>
      <c r="H48" s="357">
        <f t="shared" si="7"/>
        <v>0</v>
      </c>
      <c r="I48" s="357">
        <f t="shared" si="7"/>
        <v>0</v>
      </c>
      <c r="J48" s="357">
        <f t="shared" si="7"/>
        <v>0</v>
      </c>
      <c r="K48" s="357">
        <f t="shared" si="7"/>
        <v>0</v>
      </c>
      <c r="L48" s="357">
        <f t="shared" si="7"/>
        <v>0</v>
      </c>
      <c r="M48" s="357">
        <f t="shared" si="7"/>
        <v>0</v>
      </c>
      <c r="N48" s="357">
        <f t="shared" si="7"/>
        <v>0</v>
      </c>
      <c r="O48" s="358"/>
      <c r="P48" s="358"/>
      <c r="Q48" s="404"/>
      <c r="R48" s="592" t="s">
        <v>112</v>
      </c>
      <c r="S48" s="592"/>
      <c r="T48" s="405">
        <f>SUM(G48:N48)</f>
        <v>0</v>
      </c>
      <c r="U48" s="404"/>
      <c r="V48" s="404"/>
      <c r="W48" s="404"/>
    </row>
    <row r="49" spans="4:26" s="360" customFormat="1" ht="13.5">
      <c r="D49" s="348"/>
      <c r="E49" s="350"/>
      <c r="F49" s="391"/>
      <c r="G49" s="356"/>
      <c r="H49" s="356"/>
      <c r="I49" s="356"/>
      <c r="J49" s="356"/>
      <c r="K49" s="356"/>
      <c r="L49" s="356"/>
      <c r="M49" s="356"/>
      <c r="N49" s="356"/>
      <c r="O49" s="349"/>
      <c r="P49" s="349"/>
      <c r="Q49" s="406"/>
      <c r="R49" s="406"/>
      <c r="S49" s="406"/>
      <c r="T49" s="406"/>
      <c r="U49" s="406"/>
      <c r="V49" s="406"/>
      <c r="W49" s="406"/>
      <c r="X49" s="406"/>
      <c r="Y49" s="406"/>
      <c r="Z49" s="406"/>
    </row>
    <row r="50" spans="4:26" s="353" customFormat="1" ht="13.5">
      <c r="D50" s="343"/>
      <c r="E50" s="344"/>
      <c r="F50" s="344"/>
      <c r="G50" s="345"/>
      <c r="H50" s="345"/>
      <c r="I50" s="345"/>
      <c r="J50" s="591"/>
      <c r="K50" s="591"/>
      <c r="L50" s="591"/>
      <c r="M50" s="591"/>
      <c r="N50" s="591"/>
      <c r="O50" s="356"/>
      <c r="P50" s="346"/>
      <c r="Q50" s="406"/>
      <c r="R50" s="406"/>
      <c r="S50" s="406"/>
      <c r="T50" s="406"/>
      <c r="U50" s="406"/>
      <c r="V50" s="406"/>
      <c r="W50" s="406"/>
      <c r="X50" s="406"/>
      <c r="Y50" s="406"/>
      <c r="Z50" s="406"/>
    </row>
    <row r="51" spans="4:26" s="353" customFormat="1" ht="12" customHeight="1">
      <c r="D51" s="342" t="s">
        <v>80</v>
      </c>
      <c r="E51" s="317"/>
      <c r="F51" s="269"/>
      <c r="G51" s="318"/>
      <c r="H51" s="318"/>
      <c r="I51" s="318"/>
      <c r="J51" s="318"/>
      <c r="K51" s="318"/>
      <c r="L51" s="318"/>
      <c r="M51" s="318"/>
      <c r="N51" s="318"/>
      <c r="O51" s="270"/>
      <c r="P51" s="319"/>
      <c r="Q51" s="406"/>
      <c r="R51" s="406"/>
      <c r="S51" s="406"/>
      <c r="T51" s="406"/>
      <c r="U51" s="406"/>
      <c r="V51" s="406"/>
      <c r="W51" s="406"/>
      <c r="X51" s="406"/>
      <c r="Y51" s="406"/>
      <c r="Z51" s="406"/>
    </row>
    <row r="52" spans="4:26" s="397" customFormat="1" ht="12" customHeight="1">
      <c r="D52" s="407"/>
      <c r="E52" s="407"/>
      <c r="F52" s="407"/>
      <c r="G52" s="408"/>
      <c r="H52" s="408"/>
      <c r="I52" s="408"/>
      <c r="J52" s="408"/>
      <c r="K52" s="408"/>
      <c r="L52" s="408"/>
      <c r="M52" s="408"/>
      <c r="N52" s="408"/>
      <c r="O52" s="409"/>
      <c r="P52" s="409"/>
      <c r="Q52" s="410"/>
      <c r="R52" s="410"/>
      <c r="S52" s="410"/>
      <c r="T52" s="410"/>
      <c r="U52" s="410"/>
      <c r="V52" s="410"/>
      <c r="W52" s="410"/>
      <c r="X52" s="410"/>
      <c r="Y52" s="411"/>
      <c r="Z52" s="271"/>
    </row>
    <row r="53" spans="4:26" s="360" customFormat="1" ht="12" customHeight="1">
      <c r="D53" s="272"/>
      <c r="E53" s="391"/>
      <c r="F53" s="391" t="s">
        <v>27</v>
      </c>
      <c r="G53" s="474"/>
      <c r="H53" s="474"/>
      <c r="I53" s="474"/>
      <c r="J53" s="474"/>
      <c r="K53" s="474"/>
      <c r="L53" s="474"/>
      <c r="M53" s="474"/>
      <c r="N53" s="474"/>
      <c r="O53" s="412" t="e">
        <f>SUM(O11:O51)</f>
        <v>#REF!</v>
      </c>
      <c r="P53" s="413" t="e">
        <f>SUM(P11:P51)</f>
        <v>#REF!</v>
      </c>
      <c r="Q53" s="406"/>
      <c r="R53" s="406"/>
      <c r="S53" s="406"/>
      <c r="T53" s="406"/>
      <c r="U53" s="406"/>
      <c r="V53" s="406"/>
      <c r="W53" s="406"/>
      <c r="X53" s="406"/>
      <c r="Y53" s="414"/>
      <c r="Z53" s="268"/>
    </row>
    <row r="54" spans="4:26" s="360" customFormat="1" ht="12" customHeight="1">
      <c r="D54" s="272"/>
      <c r="E54" s="274"/>
      <c r="F54" s="274"/>
      <c r="G54" s="473"/>
      <c r="H54" s="473"/>
      <c r="I54" s="473"/>
      <c r="J54" s="473"/>
      <c r="K54" s="473"/>
      <c r="L54" s="473"/>
      <c r="M54" s="473"/>
      <c r="N54" s="473"/>
      <c r="O54" s="267"/>
      <c r="P54" s="349"/>
      <c r="Q54" s="406"/>
      <c r="R54" s="406"/>
      <c r="S54" s="406"/>
      <c r="T54" s="406"/>
      <c r="U54" s="406"/>
      <c r="V54" s="406"/>
      <c r="W54" s="406"/>
      <c r="X54" s="406"/>
      <c r="Y54" s="414"/>
      <c r="Z54" s="268"/>
    </row>
    <row r="55" spans="4:26" s="360" customFormat="1" ht="12" customHeight="1">
      <c r="D55" s="314"/>
      <c r="E55" s="391"/>
      <c r="F55" s="391" t="s">
        <v>34</v>
      </c>
      <c r="G55" s="480"/>
      <c r="H55" s="480"/>
      <c r="I55" s="480"/>
      <c r="J55" s="480"/>
      <c r="K55" s="480"/>
      <c r="L55" s="480"/>
      <c r="M55" s="480"/>
      <c r="N55" s="480"/>
      <c r="O55" s="275" t="e">
        <f>INSTALLATION_PERCENTAGE*P53*$Q55</f>
        <v>#REF!</v>
      </c>
      <c r="P55" s="359" t="s">
        <v>2</v>
      </c>
      <c r="Q55" s="415">
        <v>0</v>
      </c>
      <c r="R55" s="470" t="str">
        <f>"◄ Enter Multiplier for "&amp;$F55</f>
        <v xml:space="preserve">◄ Enter Multiplier for Installation Labor </v>
      </c>
      <c r="S55" s="415"/>
      <c r="T55" s="415"/>
      <c r="U55" s="415"/>
      <c r="V55" s="415"/>
      <c r="W55" s="415"/>
      <c r="X55" s="415"/>
      <c r="Y55" s="416"/>
      <c r="Z55" s="268"/>
    </row>
    <row r="56" spans="4:26" s="360" customFormat="1" ht="12" customHeight="1">
      <c r="D56" s="314"/>
      <c r="E56" s="391"/>
      <c r="F56" s="391" t="s">
        <v>47</v>
      </c>
      <c r="G56" s="474"/>
      <c r="H56" s="474"/>
      <c r="I56" s="474"/>
      <c r="J56" s="474"/>
      <c r="K56" s="474"/>
      <c r="L56" s="474"/>
      <c r="M56" s="474"/>
      <c r="N56" s="474"/>
      <c r="O56" s="417" t="s">
        <v>2</v>
      </c>
      <c r="P56" s="358" t="e">
        <f>O55</f>
        <v>#REF!</v>
      </c>
      <c r="Q56" s="406"/>
      <c r="R56" s="406"/>
      <c r="S56" s="406"/>
      <c r="T56" s="406"/>
      <c r="U56" s="406"/>
      <c r="V56" s="406"/>
      <c r="W56" s="406"/>
      <c r="X56" s="406"/>
      <c r="Y56" s="416"/>
      <c r="Z56" s="277"/>
    </row>
    <row r="57" spans="4:26" s="360" customFormat="1" ht="12" customHeight="1">
      <c r="D57" s="314"/>
      <c r="E57" s="391"/>
      <c r="F57" s="391"/>
      <c r="G57" s="475"/>
      <c r="H57" s="475"/>
      <c r="I57" s="475"/>
      <c r="J57" s="475"/>
      <c r="K57" s="475"/>
      <c r="L57" s="475"/>
      <c r="M57" s="475"/>
      <c r="N57" s="475"/>
      <c r="O57" s="280"/>
      <c r="P57" s="281"/>
      <c r="Q57" s="406"/>
      <c r="R57" s="406"/>
      <c r="S57" s="406"/>
      <c r="T57" s="406"/>
      <c r="U57" s="406"/>
      <c r="V57" s="406"/>
      <c r="W57" s="406"/>
      <c r="X57" s="406"/>
      <c r="Y57" s="416"/>
      <c r="Z57" s="277"/>
    </row>
    <row r="58" spans="4:26" s="360" customFormat="1" ht="12" customHeight="1">
      <c r="D58" s="314"/>
      <c r="E58" s="391"/>
      <c r="F58" s="391" t="s">
        <v>57</v>
      </c>
      <c r="G58" s="476"/>
      <c r="H58" s="476"/>
      <c r="I58" s="476"/>
      <c r="J58" s="476"/>
      <c r="K58" s="476"/>
      <c r="L58" s="476"/>
      <c r="M58" s="476"/>
      <c r="N58" s="476"/>
      <c r="O58" s="275"/>
      <c r="P58" s="359" t="e">
        <f>SUM(P53:P57)</f>
        <v>#REF!</v>
      </c>
      <c r="Q58" s="415"/>
      <c r="R58" s="415"/>
      <c r="S58" s="415"/>
      <c r="T58" s="415"/>
      <c r="U58" s="415"/>
      <c r="V58" s="415"/>
      <c r="W58" s="415"/>
      <c r="X58" s="415"/>
      <c r="Y58" s="416"/>
      <c r="Z58" s="277"/>
    </row>
    <row r="59" spans="4:26" s="360" customFormat="1" ht="12" customHeight="1">
      <c r="D59" s="314"/>
      <c r="E59" s="391"/>
      <c r="F59" s="391"/>
      <c r="G59" s="476"/>
      <c r="H59" s="476"/>
      <c r="I59" s="476"/>
      <c r="J59" s="476"/>
      <c r="K59" s="476"/>
      <c r="L59" s="476"/>
      <c r="M59" s="476"/>
      <c r="N59" s="476"/>
      <c r="O59" s="275"/>
      <c r="P59" s="359"/>
      <c r="Q59" s="415"/>
      <c r="R59" s="415"/>
      <c r="S59" s="415"/>
      <c r="T59" s="415"/>
      <c r="U59" s="415"/>
      <c r="V59" s="415"/>
      <c r="W59" s="415"/>
      <c r="X59" s="415"/>
      <c r="Y59" s="416"/>
      <c r="Z59" s="277"/>
    </row>
    <row r="60" spans="4:26" s="360" customFormat="1" ht="12" customHeight="1">
      <c r="D60" s="314"/>
      <c r="E60" s="282"/>
      <c r="F60" s="282" t="e">
        <f>CONCATENATE("Freight &amp; General Administration at"," ",Freight*100,"%")</f>
        <v>#REF!</v>
      </c>
      <c r="G60" s="480"/>
      <c r="H60" s="480"/>
      <c r="I60" s="480"/>
      <c r="J60" s="480"/>
      <c r="K60" s="480"/>
      <c r="L60" s="480"/>
      <c r="M60" s="480"/>
      <c r="N60" s="480"/>
      <c r="O60" s="275" t="e">
        <f>Freight*$P53</f>
        <v>#REF!</v>
      </c>
      <c r="P60" s="359"/>
      <c r="Q60" s="415"/>
      <c r="R60" s="415"/>
      <c r="S60" s="415"/>
      <c r="T60" s="415"/>
      <c r="U60" s="415"/>
      <c r="V60" s="415"/>
      <c r="W60" s="415"/>
      <c r="X60" s="415"/>
      <c r="Y60" s="416"/>
      <c r="Z60" s="277"/>
    </row>
    <row r="61" spans="4:26" s="360" customFormat="1" ht="12" customHeight="1">
      <c r="D61" s="314"/>
      <c r="E61" s="282"/>
      <c r="F61" s="282" t="e">
        <f>CONCATENATE("State &amp; Local Taxes at"," ",Taxes*100,"%")</f>
        <v>#REF!</v>
      </c>
      <c r="G61" s="480"/>
      <c r="H61" s="480"/>
      <c r="I61" s="480"/>
      <c r="J61" s="480"/>
      <c r="K61" s="480"/>
      <c r="L61" s="480"/>
      <c r="M61" s="480"/>
      <c r="N61" s="480"/>
      <c r="O61" s="275" t="e">
        <f>Taxes*($P53+$P56+$O60)</f>
        <v>#REF!</v>
      </c>
      <c r="P61" s="359"/>
      <c r="Q61" s="415"/>
      <c r="R61" s="415"/>
      <c r="S61" s="415"/>
      <c r="T61" s="415"/>
      <c r="U61" s="415"/>
      <c r="V61" s="415"/>
      <c r="W61" s="415"/>
      <c r="X61" s="415"/>
      <c r="Y61" s="416"/>
      <c r="Z61" s="277"/>
    </row>
    <row r="62" spans="4:26" s="360" customFormat="1" ht="12" customHeight="1">
      <c r="D62" s="314"/>
      <c r="E62" s="282"/>
      <c r="F62" s="282" t="e">
        <f>CONCATENATE("Contingency at"," ",Contingency*100,"%")</f>
        <v>#REF!</v>
      </c>
      <c r="G62" s="475" t="s">
        <v>2</v>
      </c>
      <c r="H62" s="475" t="s">
        <v>2</v>
      </c>
      <c r="I62" s="475" t="s">
        <v>2</v>
      </c>
      <c r="J62" s="475" t="s">
        <v>2</v>
      </c>
      <c r="K62" s="475" t="s">
        <v>2</v>
      </c>
      <c r="L62" s="475" t="s">
        <v>2</v>
      </c>
      <c r="M62" s="475" t="s">
        <v>2</v>
      </c>
      <c r="N62" s="475" t="s">
        <v>2</v>
      </c>
      <c r="O62" s="283" t="e">
        <f>SUM(O53:O61)*Contingency</f>
        <v>#REF!</v>
      </c>
      <c r="P62" s="281"/>
      <c r="Q62" s="406"/>
      <c r="R62" s="406"/>
      <c r="S62" s="406"/>
      <c r="T62" s="406"/>
      <c r="U62" s="406"/>
      <c r="V62" s="406"/>
      <c r="W62" s="406"/>
      <c r="X62" s="406"/>
      <c r="Y62" s="416"/>
      <c r="Z62" s="277"/>
    </row>
    <row r="63" spans="4:26" s="360" customFormat="1" ht="12" customHeight="1">
      <c r="D63" s="314"/>
      <c r="E63" s="391"/>
      <c r="F63" s="391" t="s">
        <v>48</v>
      </c>
      <c r="G63" s="476"/>
      <c r="H63" s="476"/>
      <c r="I63" s="476"/>
      <c r="J63" s="476"/>
      <c r="K63" s="476"/>
      <c r="L63" s="476"/>
      <c r="M63" s="476"/>
      <c r="N63" s="476"/>
      <c r="O63" s="275"/>
      <c r="P63" s="349" t="e">
        <f>SUM(O60:O63)</f>
        <v>#REF!</v>
      </c>
      <c r="Q63" s="406"/>
      <c r="R63" s="406"/>
      <c r="S63" s="406"/>
      <c r="T63" s="406"/>
      <c r="U63" s="406"/>
      <c r="V63" s="406"/>
      <c r="W63" s="406"/>
      <c r="X63" s="406"/>
      <c r="Y63" s="416"/>
      <c r="Z63" s="277"/>
    </row>
    <row r="64" spans="4:26" s="360" customFormat="1" ht="12" customHeight="1">
      <c r="D64" s="314"/>
      <c r="E64" s="278"/>
      <c r="F64" s="278" t="s">
        <v>2</v>
      </c>
      <c r="G64" s="476"/>
      <c r="H64" s="476"/>
      <c r="I64" s="476"/>
      <c r="J64" s="476"/>
      <c r="K64" s="477"/>
      <c r="L64" s="477"/>
      <c r="M64" s="477"/>
      <c r="N64" s="477"/>
      <c r="O64" s="356"/>
      <c r="P64" s="359"/>
      <c r="Q64" s="415"/>
      <c r="R64" s="415"/>
      <c r="S64" s="415"/>
      <c r="T64" s="415"/>
      <c r="U64" s="415"/>
      <c r="V64" s="415"/>
      <c r="W64" s="415"/>
      <c r="X64" s="415"/>
      <c r="Y64" s="416"/>
      <c r="Z64" s="277"/>
    </row>
    <row r="65" spans="4:40" s="360" customFormat="1" ht="12" customHeight="1" thickBot="1">
      <c r="D65" s="314"/>
      <c r="E65" s="278"/>
      <c r="F65" s="418" t="s">
        <v>29</v>
      </c>
      <c r="G65" s="478"/>
      <c r="H65" s="478"/>
      <c r="I65" s="478"/>
      <c r="J65" s="478"/>
      <c r="K65" s="479" t="s">
        <v>2</v>
      </c>
      <c r="L65" s="479" t="s">
        <v>2</v>
      </c>
      <c r="M65" s="479" t="s">
        <v>2</v>
      </c>
      <c r="N65" s="479" t="s">
        <v>2</v>
      </c>
      <c r="O65" s="420" t="e">
        <f>SUM(O53:O64)</f>
        <v>#REF!</v>
      </c>
      <c r="P65" s="419" t="e">
        <f>SUM(P58:P64)</f>
        <v>#REF!</v>
      </c>
      <c r="Q65" s="421"/>
      <c r="R65" s="421"/>
      <c r="S65" s="421"/>
      <c r="T65" s="421"/>
      <c r="U65" s="421"/>
      <c r="V65" s="421"/>
      <c r="W65" s="421"/>
      <c r="X65" s="421"/>
      <c r="Y65" s="422"/>
      <c r="Z65" s="423"/>
    </row>
    <row r="66" spans="4:40" s="253" customFormat="1" ht="12" customHeight="1" thickTop="1">
      <c r="D66" s="14"/>
      <c r="E66" s="14"/>
      <c r="F66" s="14"/>
      <c r="G66" s="19"/>
      <c r="H66" s="19"/>
      <c r="I66" s="19"/>
      <c r="J66" s="19"/>
      <c r="K66" s="16"/>
      <c r="L66" s="16"/>
      <c r="M66" s="16"/>
      <c r="N66" s="16"/>
      <c r="O66" s="16"/>
      <c r="P66" s="16"/>
      <c r="Q66" s="16"/>
      <c r="R66" s="16"/>
      <c r="S66" s="17"/>
      <c r="T66" s="271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</row>
    <row r="67" spans="4:40" s="253" customFormat="1" ht="12" customHeight="1">
      <c r="D67" s="14"/>
      <c r="E67" s="14"/>
      <c r="F67" s="14"/>
      <c r="G67" s="19"/>
      <c r="H67" s="19"/>
      <c r="I67" s="19"/>
      <c r="J67" s="19"/>
      <c r="K67" s="16"/>
      <c r="L67" s="16"/>
      <c r="M67" s="16"/>
      <c r="N67" s="16"/>
      <c r="O67" s="16"/>
      <c r="P67" s="16"/>
      <c r="Q67" s="16"/>
      <c r="R67" s="16"/>
      <c r="S67" s="17"/>
      <c r="T67" s="271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</row>
  </sheetData>
  <mergeCells count="2">
    <mergeCell ref="J50:N50"/>
    <mergeCell ref="R48:S48"/>
  </mergeCells>
  <conditionalFormatting sqref="F12:F17 F19">
    <cfRule type="expression" dxfId="247" priority="6" stopIfTrue="1">
      <formula>COUNTIF(#REF!,F12)&gt;1</formula>
    </cfRule>
  </conditionalFormatting>
  <conditionalFormatting sqref="F18">
    <cfRule type="expression" dxfId="246" priority="5" stopIfTrue="1">
      <formula>COUNTIF(#REF!,F18)&gt;1</formula>
    </cfRule>
  </conditionalFormatting>
  <conditionalFormatting sqref="F23:F28 F30">
    <cfRule type="expression" dxfId="245" priority="4" stopIfTrue="1">
      <formula>COUNTIF(#REF!,F23)&gt;1</formula>
    </cfRule>
  </conditionalFormatting>
  <conditionalFormatting sqref="F29">
    <cfRule type="expression" dxfId="244" priority="3" stopIfTrue="1">
      <formula>COUNTIF(#REF!,F29)&gt;1</formula>
    </cfRule>
  </conditionalFormatting>
  <conditionalFormatting sqref="F34:F39 F41">
    <cfRule type="expression" dxfId="243" priority="2" stopIfTrue="1">
      <formula>COUNTIF(#REF!,F34)&gt;1</formula>
    </cfRule>
  </conditionalFormatting>
  <conditionalFormatting sqref="F40">
    <cfRule type="expression" dxfId="242" priority="1" stopIfTrue="1">
      <formula>COUNTIF(#REF!,F40)&gt;1</formula>
    </cfRule>
  </conditionalFormatting>
  <printOptions horizontalCentered="1"/>
  <pageMargins left="0.25" right="0.25" top="0.5" bottom="0.5" header="0" footer="0.25"/>
  <pageSetup scale="83" fitToHeight="4" orientation="portrait" r:id="rId1"/>
  <headerFooter alignWithMargins="0">
    <oddFooter>&amp;L&amp;"Arial,Bold"&amp;8Prepared by: The Sextant Group, Inc.&amp;C&amp;"Arial,Bold"&amp;8Sheet &amp;P&amp;R&amp;"Arial,Bold"&amp;8Date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mplate_IT_NE">
    <tabColor rgb="FFFF00FF"/>
    <outlinePr summaryBelow="0"/>
    <pageSetUpPr fitToPage="1"/>
  </sheetPr>
  <dimension ref="D1:AM52"/>
  <sheetViews>
    <sheetView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11" sqref="G11"/>
    </sheetView>
  </sheetViews>
  <sheetFormatPr defaultColWidth="9.33203125" defaultRowHeight="12" customHeight="1" outlineLevelRow="1"/>
  <cols>
    <col min="1" max="3" width="9.33203125" style="300"/>
    <col min="4" max="4" width="5.6640625" style="3" customWidth="1"/>
    <col min="5" max="5" width="21.1640625" style="3" customWidth="1"/>
    <col min="6" max="6" width="65.6640625" style="3" customWidth="1"/>
    <col min="7" max="7" width="10" style="21" bestFit="1" customWidth="1"/>
    <col min="8" max="9" width="9" style="21" customWidth="1"/>
    <col min="10" max="10" width="8.6640625" style="22" customWidth="1"/>
    <col min="11" max="11" width="10.6640625" style="22" customWidth="1"/>
    <col min="12" max="12" width="9.6640625" style="22" customWidth="1"/>
    <col min="13" max="16" width="10" style="427" customWidth="1"/>
    <col min="17" max="17" width="5.6640625" style="17" customWidth="1"/>
    <col min="18" max="18" width="5.6640625" style="271" customWidth="1"/>
    <col min="19" max="19" width="5.6640625" style="23" customWidth="1"/>
    <col min="20" max="16384" width="9.33203125" style="300"/>
  </cols>
  <sheetData>
    <row r="1" spans="4:19" s="256" customFormat="1" ht="23.25">
      <c r="D1" s="304" t="e">
        <f>Client</f>
        <v>#REF!</v>
      </c>
      <c r="E1" s="322"/>
      <c r="F1" s="322"/>
      <c r="G1" s="305"/>
      <c r="H1" s="305"/>
      <c r="I1" s="305"/>
      <c r="J1" s="305"/>
      <c r="K1" s="305"/>
      <c r="L1" s="305"/>
      <c r="M1" s="290"/>
      <c r="N1" s="290"/>
      <c r="O1" s="290"/>
      <c r="P1" s="290"/>
      <c r="Q1" s="289"/>
      <c r="R1" s="290"/>
      <c r="S1" s="291"/>
    </row>
    <row r="2" spans="4:19" s="256" customFormat="1" ht="23.25">
      <c r="D2" s="306" t="e">
        <f>Project</f>
        <v>#REF!</v>
      </c>
      <c r="E2" s="292"/>
      <c r="F2" s="292"/>
      <c r="G2" s="265"/>
      <c r="H2" s="265"/>
      <c r="I2" s="265"/>
      <c r="J2" s="265"/>
      <c r="K2" s="265"/>
      <c r="L2" s="265"/>
      <c r="M2" s="294"/>
      <c r="N2" s="294"/>
      <c r="O2" s="294"/>
      <c r="P2" s="294"/>
      <c r="Q2" s="293"/>
      <c r="R2" s="294"/>
      <c r="S2" s="295"/>
    </row>
    <row r="3" spans="4:19" s="257" customFormat="1" ht="15.75">
      <c r="D3" s="50" t="e">
        <f>Phase</f>
        <v>#REF!</v>
      </c>
      <c r="E3" s="296"/>
      <c r="F3" s="297"/>
      <c r="G3" s="307"/>
      <c r="H3" s="307"/>
      <c r="I3" s="307"/>
      <c r="J3" s="307"/>
      <c r="K3" s="307"/>
      <c r="L3" s="307"/>
    </row>
    <row r="4" spans="4:19" s="257" customFormat="1" ht="15.75">
      <c r="D4" s="50" t="e">
        <f>Report</f>
        <v>#REF!</v>
      </c>
      <c r="E4" s="296"/>
      <c r="F4" s="297"/>
      <c r="G4" s="307"/>
      <c r="H4" s="307"/>
      <c r="I4" s="307"/>
      <c r="J4" s="307"/>
      <c r="K4" s="307"/>
      <c r="L4" s="307"/>
    </row>
    <row r="5" spans="4:19" s="302" customFormat="1" ht="24">
      <c r="D5" s="261" t="s">
        <v>104</v>
      </c>
      <c r="E5" s="303" t="s">
        <v>101</v>
      </c>
      <c r="F5" s="264" t="s">
        <v>100</v>
      </c>
      <c r="G5" s="394" t="e">
        <f>#REF!</f>
        <v>#REF!</v>
      </c>
      <c r="H5" s="394" t="e">
        <f>#REF!</f>
        <v>#REF!</v>
      </c>
      <c r="I5" s="394" t="e">
        <f>#REF!</f>
        <v>#REF!</v>
      </c>
      <c r="J5" s="394" t="e">
        <f>#REF!</f>
        <v>#REF!</v>
      </c>
      <c r="K5" s="428" t="s">
        <v>128</v>
      </c>
      <c r="L5" s="335" t="s">
        <v>5</v>
      </c>
    </row>
    <row r="6" spans="4:19" s="434" customFormat="1" ht="11.25">
      <c r="D6" s="429"/>
      <c r="E6" s="430"/>
      <c r="F6" s="431"/>
      <c r="G6" s="432"/>
      <c r="H6" s="432"/>
      <c r="I6" s="432"/>
      <c r="J6" s="433"/>
      <c r="K6" s="432"/>
      <c r="L6" s="432"/>
    </row>
    <row r="7" spans="4:19" s="353" customFormat="1">
      <c r="D7" s="262" t="s">
        <v>2</v>
      </c>
      <c r="E7" s="303"/>
      <c r="F7" s="264" t="s">
        <v>2</v>
      </c>
      <c r="G7" s="298" t="e">
        <f>#REF!</f>
        <v>#REF!</v>
      </c>
      <c r="H7" s="298" t="e">
        <f>#REF!</f>
        <v>#REF!</v>
      </c>
      <c r="I7" s="298" t="e">
        <f>#REF!</f>
        <v>#REF!</v>
      </c>
      <c r="J7" s="299" t="e">
        <f>#REF!</f>
        <v>#REF!</v>
      </c>
      <c r="K7" s="324"/>
      <c r="L7" s="263" t="s">
        <v>26</v>
      </c>
    </row>
    <row r="8" spans="4:19" s="260" customFormat="1" ht="12" customHeight="1">
      <c r="D8" s="308" t="s">
        <v>38</v>
      </c>
      <c r="E8" s="389" t="s">
        <v>123</v>
      </c>
      <c r="F8" s="1"/>
      <c r="G8" s="2"/>
      <c r="H8" s="2"/>
      <c r="I8" s="2"/>
      <c r="J8" s="2"/>
      <c r="K8" s="2"/>
      <c r="L8" s="2"/>
    </row>
    <row r="9" spans="4:19" s="260" customFormat="1" ht="12" customHeight="1">
      <c r="D9" s="309" t="s">
        <v>37</v>
      </c>
      <c r="E9" s="326" t="s">
        <v>121</v>
      </c>
      <c r="F9" s="1"/>
      <c r="G9" s="2"/>
      <c r="H9" s="2"/>
      <c r="I9" s="2"/>
      <c r="J9" s="2"/>
      <c r="K9" s="2"/>
      <c r="L9" s="2"/>
    </row>
    <row r="10" spans="4:19" s="260" customFormat="1" ht="12" customHeight="1" thickBot="1">
      <c r="D10" s="310" t="s">
        <v>36</v>
      </c>
      <c r="E10" s="83" t="s">
        <v>122</v>
      </c>
      <c r="F10" s="4"/>
      <c r="G10" s="5"/>
      <c r="H10" s="5"/>
      <c r="I10" s="5"/>
      <c r="J10" s="5"/>
      <c r="K10" s="5"/>
      <c r="L10" s="5"/>
    </row>
    <row r="11" spans="4:19" s="258" customFormat="1" ht="12" customHeight="1" outlineLevel="1">
      <c r="D11" s="342" t="s">
        <v>61</v>
      </c>
      <c r="E11" s="311"/>
      <c r="F11" s="311"/>
      <c r="G11" s="312"/>
      <c r="H11" s="312"/>
      <c r="I11" s="312"/>
      <c r="J11" s="313"/>
      <c r="K11" s="313"/>
      <c r="L11" s="313"/>
    </row>
    <row r="12" spans="4:19" s="360" customFormat="1" ht="12" customHeight="1" outlineLevel="1">
      <c r="D12" s="327"/>
      <c r="E12" s="255" t="s">
        <v>102</v>
      </c>
      <c r="F12" s="325" t="s">
        <v>93</v>
      </c>
      <c r="G12" s="359">
        <v>0</v>
      </c>
      <c r="H12" s="354">
        <v>0</v>
      </c>
      <c r="I12" s="354">
        <v>0</v>
      </c>
      <c r="J12" s="355">
        <v>0</v>
      </c>
      <c r="K12" s="356" t="e">
        <f>G12*G$7+H12*H$7+I12*I$7+J12*J$7</f>
        <v>#REF!</v>
      </c>
      <c r="L12" s="315"/>
    </row>
    <row r="13" spans="4:19" s="360" customFormat="1" ht="12" customHeight="1" outlineLevel="1">
      <c r="D13" s="327"/>
      <c r="E13" s="255" t="s">
        <v>102</v>
      </c>
      <c r="F13" s="325" t="s">
        <v>94</v>
      </c>
      <c r="G13" s="359">
        <v>0</v>
      </c>
      <c r="H13" s="354">
        <v>0</v>
      </c>
      <c r="I13" s="354">
        <v>0</v>
      </c>
      <c r="J13" s="355">
        <v>0</v>
      </c>
      <c r="K13" s="356" t="e">
        <f t="shared" ref="K13:K18" si="0">G13*G$7+H13*H$7+I13*I$7+J13*J$7</f>
        <v>#REF!</v>
      </c>
      <c r="L13" s="315"/>
    </row>
    <row r="14" spans="4:19" s="360" customFormat="1" ht="12" customHeight="1" outlineLevel="1">
      <c r="D14" s="327"/>
      <c r="E14" s="255" t="s">
        <v>102</v>
      </c>
      <c r="F14" s="325" t="s">
        <v>95</v>
      </c>
      <c r="G14" s="359">
        <v>0</v>
      </c>
      <c r="H14" s="354">
        <v>0</v>
      </c>
      <c r="I14" s="354">
        <v>0</v>
      </c>
      <c r="J14" s="355">
        <v>0</v>
      </c>
      <c r="K14" s="356" t="e">
        <f t="shared" si="0"/>
        <v>#REF!</v>
      </c>
      <c r="L14" s="315"/>
    </row>
    <row r="15" spans="4:19" s="360" customFormat="1" ht="12" customHeight="1" outlineLevel="1">
      <c r="D15" s="327"/>
      <c r="E15" s="255" t="s">
        <v>102</v>
      </c>
      <c r="F15" s="325" t="s">
        <v>96</v>
      </c>
      <c r="G15" s="359">
        <v>0</v>
      </c>
      <c r="H15" s="354">
        <v>0</v>
      </c>
      <c r="I15" s="354">
        <v>0</v>
      </c>
      <c r="J15" s="355">
        <v>0</v>
      </c>
      <c r="K15" s="356" t="e">
        <f t="shared" si="0"/>
        <v>#REF!</v>
      </c>
      <c r="L15" s="315"/>
    </row>
    <row r="16" spans="4:19" s="360" customFormat="1" ht="12" customHeight="1" outlineLevel="1">
      <c r="D16" s="327"/>
      <c r="E16" s="255" t="s">
        <v>102</v>
      </c>
      <c r="F16" s="325" t="s">
        <v>97</v>
      </c>
      <c r="G16" s="359">
        <v>0</v>
      </c>
      <c r="H16" s="354">
        <v>0</v>
      </c>
      <c r="I16" s="354">
        <v>0</v>
      </c>
      <c r="J16" s="355">
        <v>0</v>
      </c>
      <c r="K16" s="356" t="e">
        <f t="shared" si="0"/>
        <v>#REF!</v>
      </c>
      <c r="L16" s="315"/>
    </row>
    <row r="17" spans="4:12" s="360" customFormat="1" ht="12" customHeight="1" outlineLevel="1">
      <c r="D17" s="327"/>
      <c r="E17" s="255" t="s">
        <v>102</v>
      </c>
      <c r="F17" s="325" t="s">
        <v>98</v>
      </c>
      <c r="G17" s="359">
        <v>0</v>
      </c>
      <c r="H17" s="354">
        <v>0</v>
      </c>
      <c r="I17" s="354">
        <v>0</v>
      </c>
      <c r="J17" s="355">
        <v>0</v>
      </c>
      <c r="K17" s="356" t="e">
        <f t="shared" si="0"/>
        <v>#REF!</v>
      </c>
      <c r="L17" s="315"/>
    </row>
    <row r="18" spans="4:12" s="360" customFormat="1" ht="12" customHeight="1" outlineLevel="1">
      <c r="D18" s="327"/>
      <c r="E18" s="255" t="s">
        <v>102</v>
      </c>
      <c r="F18" s="325" t="s">
        <v>99</v>
      </c>
      <c r="G18" s="359">
        <v>0</v>
      </c>
      <c r="H18" s="354">
        <v>0</v>
      </c>
      <c r="I18" s="354">
        <v>0</v>
      </c>
      <c r="J18" s="355">
        <v>0</v>
      </c>
      <c r="K18" s="356" t="e">
        <f t="shared" si="0"/>
        <v>#REF!</v>
      </c>
      <c r="L18" s="315"/>
    </row>
    <row r="19" spans="4:12" s="360" customFormat="1" ht="12" customHeight="1" outlineLevel="1">
      <c r="D19" s="348"/>
      <c r="E19" s="254"/>
      <c r="F19" s="350" t="str">
        <f>"Total by Outlet Types - "&amp;$D$11</f>
        <v>Total by Outlet Types - 1st Floor</v>
      </c>
      <c r="G19" s="316">
        <f>SUM(G11:G18)</f>
        <v>0</v>
      </c>
      <c r="H19" s="316">
        <f>SUM(H11:H18)</f>
        <v>0</v>
      </c>
      <c r="I19" s="316">
        <f>SUM(I11:I18)</f>
        <v>0</v>
      </c>
      <c r="J19" s="316">
        <f>SUM(J11:J18)</f>
        <v>0</v>
      </c>
      <c r="K19" s="316"/>
      <c r="L19" s="266" t="e">
        <f>SUM(K11:K19)</f>
        <v>#REF!</v>
      </c>
    </row>
    <row r="20" spans="4:12" s="353" customFormat="1" ht="12" customHeight="1" outlineLevel="1">
      <c r="D20" s="343"/>
      <c r="E20" s="254"/>
      <c r="F20" s="344"/>
      <c r="G20" s="345"/>
      <c r="H20" s="345"/>
      <c r="I20" s="345"/>
      <c r="J20" s="345"/>
      <c r="K20" s="323"/>
      <c r="L20" s="346"/>
    </row>
    <row r="21" spans="4:12" s="353" customFormat="1" ht="12" customHeight="1" outlineLevel="1">
      <c r="D21" s="342" t="s">
        <v>62</v>
      </c>
      <c r="E21" s="317"/>
      <c r="F21" s="269"/>
      <c r="G21" s="318"/>
      <c r="H21" s="318"/>
      <c r="I21" s="318"/>
      <c r="J21" s="318"/>
      <c r="K21" s="318"/>
      <c r="L21" s="318"/>
    </row>
    <row r="22" spans="4:12" s="360" customFormat="1" ht="12" customHeight="1" outlineLevel="1">
      <c r="D22" s="327"/>
      <c r="E22" s="255" t="s">
        <v>102</v>
      </c>
      <c r="F22" s="325" t="s">
        <v>93</v>
      </c>
      <c r="G22" s="359">
        <v>0</v>
      </c>
      <c r="H22" s="354">
        <v>0</v>
      </c>
      <c r="I22" s="354">
        <v>0</v>
      </c>
      <c r="J22" s="355">
        <v>0</v>
      </c>
      <c r="K22" s="356" t="e">
        <f t="shared" ref="K22:K28" si="1">G22*G$7+H22*H$7+I22*I$7+J22*J$7</f>
        <v>#REF!</v>
      </c>
      <c r="L22" s="315"/>
    </row>
    <row r="23" spans="4:12" s="360" customFormat="1" ht="12" customHeight="1" outlineLevel="1">
      <c r="D23" s="327"/>
      <c r="E23" s="255" t="s">
        <v>102</v>
      </c>
      <c r="F23" s="325" t="s">
        <v>94</v>
      </c>
      <c r="G23" s="359">
        <v>0</v>
      </c>
      <c r="H23" s="354">
        <v>0</v>
      </c>
      <c r="I23" s="354">
        <v>0</v>
      </c>
      <c r="J23" s="355">
        <v>0</v>
      </c>
      <c r="K23" s="356" t="e">
        <f t="shared" si="1"/>
        <v>#REF!</v>
      </c>
      <c r="L23" s="315"/>
    </row>
    <row r="24" spans="4:12" s="360" customFormat="1" ht="12" customHeight="1" outlineLevel="1">
      <c r="D24" s="327"/>
      <c r="E24" s="255" t="s">
        <v>102</v>
      </c>
      <c r="F24" s="325" t="s">
        <v>95</v>
      </c>
      <c r="G24" s="359">
        <v>0</v>
      </c>
      <c r="H24" s="354">
        <v>0</v>
      </c>
      <c r="I24" s="354">
        <v>0</v>
      </c>
      <c r="J24" s="355">
        <v>0</v>
      </c>
      <c r="K24" s="356" t="e">
        <f t="shared" si="1"/>
        <v>#REF!</v>
      </c>
      <c r="L24" s="315"/>
    </row>
    <row r="25" spans="4:12" s="360" customFormat="1" ht="12" customHeight="1" outlineLevel="1">
      <c r="D25" s="327"/>
      <c r="E25" s="255" t="s">
        <v>102</v>
      </c>
      <c r="F25" s="325" t="s">
        <v>96</v>
      </c>
      <c r="G25" s="359">
        <v>0</v>
      </c>
      <c r="H25" s="354">
        <v>0</v>
      </c>
      <c r="I25" s="354">
        <v>0</v>
      </c>
      <c r="J25" s="355">
        <v>0</v>
      </c>
      <c r="K25" s="356" t="e">
        <f t="shared" si="1"/>
        <v>#REF!</v>
      </c>
      <c r="L25" s="315"/>
    </row>
    <row r="26" spans="4:12" s="360" customFormat="1" ht="12" customHeight="1" outlineLevel="1">
      <c r="D26" s="327"/>
      <c r="E26" s="255" t="s">
        <v>102</v>
      </c>
      <c r="F26" s="325" t="s">
        <v>97</v>
      </c>
      <c r="G26" s="359">
        <v>0</v>
      </c>
      <c r="H26" s="354">
        <v>0</v>
      </c>
      <c r="I26" s="354">
        <v>0</v>
      </c>
      <c r="J26" s="355">
        <v>0</v>
      </c>
      <c r="K26" s="356" t="e">
        <f t="shared" si="1"/>
        <v>#REF!</v>
      </c>
      <c r="L26" s="315"/>
    </row>
    <row r="27" spans="4:12" s="360" customFormat="1" ht="12" customHeight="1" outlineLevel="1">
      <c r="D27" s="327"/>
      <c r="E27" s="255" t="s">
        <v>102</v>
      </c>
      <c r="F27" s="325" t="s">
        <v>98</v>
      </c>
      <c r="G27" s="359">
        <v>0</v>
      </c>
      <c r="H27" s="354">
        <v>0</v>
      </c>
      <c r="I27" s="354">
        <v>0</v>
      </c>
      <c r="J27" s="355">
        <v>0</v>
      </c>
      <c r="K27" s="356" t="e">
        <f t="shared" si="1"/>
        <v>#REF!</v>
      </c>
      <c r="L27" s="315"/>
    </row>
    <row r="28" spans="4:12" s="360" customFormat="1" ht="12" customHeight="1" outlineLevel="1">
      <c r="D28" s="327"/>
      <c r="E28" s="255" t="s">
        <v>102</v>
      </c>
      <c r="F28" s="325" t="s">
        <v>99</v>
      </c>
      <c r="G28" s="359">
        <v>0</v>
      </c>
      <c r="H28" s="354">
        <v>0</v>
      </c>
      <c r="I28" s="354">
        <v>0</v>
      </c>
      <c r="J28" s="355">
        <v>0</v>
      </c>
      <c r="K28" s="356" t="e">
        <f t="shared" si="1"/>
        <v>#REF!</v>
      </c>
      <c r="L28" s="315"/>
    </row>
    <row r="29" spans="4:12" s="360" customFormat="1" ht="12" customHeight="1" outlineLevel="1">
      <c r="D29" s="348"/>
      <c r="E29" s="350"/>
      <c r="F29" s="350" t="str">
        <f>"Total by Outlet Types - "&amp;$D$21</f>
        <v>Total by Outlet Types - 2nd Floor</v>
      </c>
      <c r="G29" s="316">
        <f>SUM(G21:G28)</f>
        <v>0</v>
      </c>
      <c r="H29" s="316">
        <f>SUM(H21:H28)</f>
        <v>0</v>
      </c>
      <c r="I29" s="316">
        <f>SUM(I21:I28)</f>
        <v>0</v>
      </c>
      <c r="J29" s="316">
        <f>SUM(J21:J28)</f>
        <v>0</v>
      </c>
      <c r="K29" s="316"/>
      <c r="L29" s="266" t="e">
        <f>SUM(K21:K29)</f>
        <v>#REF!</v>
      </c>
    </row>
    <row r="30" spans="4:12" s="353" customFormat="1" ht="12" customHeight="1" outlineLevel="1">
      <c r="D30" s="343"/>
      <c r="E30" s="344"/>
      <c r="F30" s="344"/>
      <c r="G30" s="345"/>
      <c r="H30" s="345"/>
      <c r="I30" s="345"/>
      <c r="J30" s="345"/>
      <c r="K30" s="323"/>
      <c r="L30" s="346"/>
    </row>
    <row r="31" spans="4:12" s="353" customFormat="1" ht="12" customHeight="1">
      <c r="D31" s="342" t="s">
        <v>63</v>
      </c>
      <c r="E31" s="317"/>
      <c r="F31" s="269"/>
      <c r="G31" s="318"/>
      <c r="H31" s="318"/>
      <c r="I31" s="318"/>
      <c r="J31" s="318"/>
      <c r="K31" s="318"/>
      <c r="L31" s="318"/>
    </row>
    <row r="32" spans="4:12" s="360" customFormat="1" ht="12" customHeight="1">
      <c r="D32" s="348"/>
      <c r="E32" s="350"/>
      <c r="F32" s="350" t="s">
        <v>64</v>
      </c>
      <c r="G32" s="354">
        <f>G19+G29</f>
        <v>0</v>
      </c>
      <c r="H32" s="354">
        <f>H19+H29</f>
        <v>0</v>
      </c>
      <c r="I32" s="354">
        <f>I19+I29</f>
        <v>0</v>
      </c>
      <c r="J32" s="354">
        <f>J19+J29</f>
        <v>0</v>
      </c>
      <c r="K32" s="315"/>
      <c r="L32" s="315"/>
    </row>
    <row r="33" spans="4:18" s="353" customFormat="1" ht="12" customHeight="1">
      <c r="D33" s="343"/>
      <c r="E33" s="344"/>
      <c r="F33" s="344"/>
      <c r="G33" s="345"/>
      <c r="H33" s="345"/>
      <c r="I33" s="345"/>
      <c r="J33" s="345"/>
      <c r="K33" s="323"/>
      <c r="L33" s="346"/>
    </row>
    <row r="34" spans="4:18" s="353" customFormat="1" ht="12" customHeight="1">
      <c r="D34" s="342" t="s">
        <v>81</v>
      </c>
      <c r="E34" s="317"/>
      <c r="F34" s="269"/>
      <c r="G34" s="318"/>
      <c r="H34" s="318"/>
      <c r="I34" s="318"/>
      <c r="J34" s="318"/>
      <c r="K34" s="270"/>
      <c r="L34" s="319"/>
    </row>
    <row r="35" spans="4:18" s="260" customFormat="1" ht="12" customHeight="1">
      <c r="D35" s="14"/>
      <c r="E35" s="14"/>
      <c r="F35" s="14"/>
      <c r="G35" s="15"/>
      <c r="H35" s="15"/>
      <c r="I35" s="15"/>
      <c r="J35" s="15"/>
      <c r="K35" s="16"/>
      <c r="L35" s="16"/>
    </row>
    <row r="36" spans="4:18" s="360" customFormat="1" ht="12" customHeight="1">
      <c r="D36" s="272"/>
      <c r="E36" s="390"/>
      <c r="F36" s="390" t="s">
        <v>27</v>
      </c>
      <c r="G36" s="266"/>
      <c r="H36" s="266"/>
      <c r="I36" s="266"/>
      <c r="J36" s="266"/>
      <c r="K36" s="273" t="e">
        <f>SUM(K11:K34)</f>
        <v>#REF!</v>
      </c>
      <c r="L36" s="320" t="e">
        <f>SUM(L11:L34)</f>
        <v>#REF!</v>
      </c>
    </row>
    <row r="37" spans="4:18" s="360" customFormat="1" ht="12" customHeight="1">
      <c r="D37" s="272"/>
      <c r="E37" s="274"/>
      <c r="F37" s="274"/>
      <c r="G37" s="315"/>
      <c r="H37" s="315"/>
      <c r="I37" s="315"/>
      <c r="J37" s="315"/>
      <c r="K37" s="267"/>
      <c r="L37" s="349"/>
    </row>
    <row r="38" spans="4:18" s="360" customFormat="1" ht="12" customHeight="1">
      <c r="D38" s="314"/>
      <c r="E38" s="390"/>
      <c r="F38" s="390" t="s">
        <v>34</v>
      </c>
      <c r="G38" s="480"/>
      <c r="H38" s="480"/>
      <c r="I38" s="480"/>
      <c r="J38" s="480"/>
      <c r="K38" s="275" t="e">
        <f>INSTALLATION_PERCENTAGE*L36*$M38</f>
        <v>#REF!</v>
      </c>
      <c r="L38" s="359" t="s">
        <v>2</v>
      </c>
      <c r="M38" s="415">
        <v>0</v>
      </c>
      <c r="N38" s="470" t="str">
        <f>"◄ Enter Multiplier for "&amp;$F38</f>
        <v xml:space="preserve">◄ Enter Multiplier for Installation Labor </v>
      </c>
      <c r="O38" s="426"/>
      <c r="P38" s="426"/>
      <c r="Q38" s="276"/>
      <c r="R38" s="268"/>
    </row>
    <row r="39" spans="4:18" s="360" customFormat="1" ht="12" customHeight="1">
      <c r="D39" s="314"/>
      <c r="E39" s="390"/>
      <c r="F39" s="390" t="s">
        <v>47</v>
      </c>
      <c r="G39" s="266"/>
      <c r="H39" s="266"/>
      <c r="I39" s="266"/>
      <c r="J39" s="266"/>
      <c r="K39" s="279" t="s">
        <v>2</v>
      </c>
      <c r="L39" s="320" t="e">
        <f>SUM(K38:K38)</f>
        <v>#REF!</v>
      </c>
      <c r="M39" s="425"/>
      <c r="N39" s="425"/>
      <c r="O39" s="425"/>
      <c r="P39" s="425"/>
      <c r="Q39" s="276"/>
      <c r="R39" s="277"/>
    </row>
    <row r="40" spans="4:18" s="360" customFormat="1" ht="12" customHeight="1">
      <c r="D40" s="314"/>
      <c r="E40" s="390"/>
      <c r="F40" s="390"/>
      <c r="G40" s="321"/>
      <c r="H40" s="321"/>
      <c r="I40" s="321"/>
      <c r="J40" s="321"/>
      <c r="K40" s="280"/>
      <c r="L40" s="281"/>
      <c r="M40" s="425"/>
      <c r="N40" s="425"/>
      <c r="O40" s="425"/>
      <c r="P40" s="425"/>
      <c r="Q40" s="276"/>
      <c r="R40" s="277"/>
    </row>
    <row r="41" spans="4:18" s="360" customFormat="1" ht="12" customHeight="1">
      <c r="D41" s="314"/>
      <c r="E41" s="390"/>
      <c r="F41" s="390" t="s">
        <v>57</v>
      </c>
      <c r="G41" s="354"/>
      <c r="H41" s="354"/>
      <c r="I41" s="354"/>
      <c r="J41" s="354"/>
      <c r="K41" s="275"/>
      <c r="L41" s="359" t="e">
        <f>SUM(L36:L40)</f>
        <v>#REF!</v>
      </c>
      <c r="M41" s="425"/>
      <c r="N41" s="425"/>
      <c r="O41" s="425"/>
      <c r="P41" s="425"/>
      <c r="Q41" s="276"/>
      <c r="R41" s="277"/>
    </row>
    <row r="42" spans="4:18" s="360" customFormat="1" ht="12" customHeight="1">
      <c r="D42" s="314"/>
      <c r="E42" s="390"/>
      <c r="F42" s="390"/>
      <c r="G42" s="354"/>
      <c r="H42" s="354"/>
      <c r="I42" s="354"/>
      <c r="J42" s="354"/>
      <c r="K42" s="275"/>
      <c r="L42" s="359"/>
      <c r="M42" s="425"/>
      <c r="N42" s="425"/>
      <c r="O42" s="425"/>
      <c r="P42" s="425"/>
      <c r="Q42" s="276"/>
      <c r="R42" s="277"/>
    </row>
    <row r="43" spans="4:18" s="360" customFormat="1" ht="12" customHeight="1">
      <c r="D43" s="314"/>
      <c r="E43" s="282"/>
      <c r="F43" s="282" t="e">
        <f>CONCATENATE("Freight &amp; General Administration at"," ",Freight*100,"%")</f>
        <v>#REF!</v>
      </c>
      <c r="G43" s="480"/>
      <c r="H43" s="480"/>
      <c r="I43" s="480"/>
      <c r="J43" s="480"/>
      <c r="K43" s="275" t="e">
        <f>Freight*$L36</f>
        <v>#REF!</v>
      </c>
      <c r="L43" s="359"/>
      <c r="M43" s="425"/>
      <c r="N43" s="425"/>
      <c r="O43" s="425"/>
      <c r="P43" s="425"/>
      <c r="Q43" s="276"/>
      <c r="R43" s="277"/>
    </row>
    <row r="44" spans="4:18" s="360" customFormat="1" ht="12" customHeight="1">
      <c r="D44" s="314"/>
      <c r="E44" s="282"/>
      <c r="F44" s="282" t="e">
        <f>CONCATENATE("State &amp; Local Taxes at"," ",Taxes*100,"%")</f>
        <v>#REF!</v>
      </c>
      <c r="G44" s="480"/>
      <c r="H44" s="480"/>
      <c r="I44" s="480"/>
      <c r="J44" s="480"/>
      <c r="K44" s="275" t="e">
        <f>Taxes*($L36+$L39+$K43)</f>
        <v>#REF!</v>
      </c>
      <c r="L44" s="359"/>
      <c r="M44" s="425"/>
      <c r="N44" s="425"/>
      <c r="O44" s="425"/>
      <c r="P44" s="425"/>
      <c r="Q44" s="276"/>
      <c r="R44" s="277"/>
    </row>
    <row r="45" spans="4:18" s="360" customFormat="1" ht="12" customHeight="1">
      <c r="D45" s="314"/>
      <c r="E45" s="282"/>
      <c r="F45" s="282" t="e">
        <f>CONCATENATE("Contingency at"," ",Contingency*100,"%")</f>
        <v>#REF!</v>
      </c>
      <c r="G45" s="321"/>
      <c r="H45" s="321"/>
      <c r="I45" s="321"/>
      <c r="J45" s="321"/>
      <c r="K45" s="283" t="e">
        <f>SUM(K36:K44)*Contingency</f>
        <v>#REF!</v>
      </c>
      <c r="L45" s="281"/>
      <c r="M45" s="425"/>
      <c r="N45" s="425"/>
      <c r="O45" s="425"/>
      <c r="P45" s="425"/>
      <c r="Q45" s="276"/>
      <c r="R45" s="277"/>
    </row>
    <row r="46" spans="4:18" s="360" customFormat="1" ht="12" customHeight="1">
      <c r="D46" s="314"/>
      <c r="E46" s="390"/>
      <c r="F46" s="390" t="s">
        <v>48</v>
      </c>
      <c r="G46" s="354"/>
      <c r="H46" s="354"/>
      <c r="I46" s="354"/>
      <c r="J46" s="354"/>
      <c r="K46" s="275"/>
      <c r="L46" s="349" t="e">
        <f>SUM(K43:K46)</f>
        <v>#REF!</v>
      </c>
      <c r="M46" s="425"/>
      <c r="N46" s="425"/>
      <c r="O46" s="425"/>
      <c r="P46" s="425"/>
      <c r="Q46" s="276"/>
      <c r="R46" s="277"/>
    </row>
    <row r="47" spans="4:18" s="360" customFormat="1" ht="12" customHeight="1">
      <c r="D47" s="314"/>
      <c r="E47" s="278"/>
      <c r="F47" s="278" t="s">
        <v>2</v>
      </c>
      <c r="G47" s="354"/>
      <c r="H47" s="354"/>
      <c r="I47" s="354"/>
      <c r="J47" s="284"/>
      <c r="K47" s="356"/>
      <c r="L47" s="359"/>
      <c r="M47" s="425"/>
      <c r="N47" s="425"/>
      <c r="O47" s="425"/>
      <c r="P47" s="425"/>
      <c r="Q47" s="276"/>
      <c r="R47" s="277"/>
    </row>
    <row r="48" spans="4:18" s="360" customFormat="1" ht="12" customHeight="1" thickBot="1">
      <c r="D48" s="314"/>
      <c r="E48" s="278"/>
      <c r="F48" s="285" t="s">
        <v>29</v>
      </c>
      <c r="G48" s="286"/>
      <c r="H48" s="286"/>
      <c r="I48" s="286"/>
      <c r="J48" s="328" t="s">
        <v>2</v>
      </c>
      <c r="K48" s="287" t="e">
        <f>SUM(K36:K47)</f>
        <v>#REF!</v>
      </c>
      <c r="L48" s="288" t="e">
        <f>SUM(L41:L47)</f>
        <v>#REF!</v>
      </c>
      <c r="M48" s="425"/>
      <c r="N48" s="425"/>
      <c r="O48" s="425"/>
      <c r="P48" s="425"/>
      <c r="Q48" s="276"/>
      <c r="R48" s="277"/>
    </row>
    <row r="49" spans="4:39" s="259" customFormat="1" ht="12" customHeight="1" thickTop="1">
      <c r="D49" s="3"/>
      <c r="E49" s="3"/>
      <c r="F49" s="3"/>
      <c r="G49" s="21"/>
      <c r="H49" s="21"/>
      <c r="I49" s="21"/>
      <c r="J49" s="20"/>
      <c r="K49" s="22"/>
      <c r="L49" s="22"/>
      <c r="M49" s="425"/>
      <c r="N49" s="425"/>
      <c r="O49" s="425"/>
      <c r="P49" s="425"/>
      <c r="Q49" s="276"/>
      <c r="R49" s="277"/>
      <c r="S49" s="23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</row>
    <row r="50" spans="4:39" s="259" customFormat="1" ht="12" customHeight="1">
      <c r="D50" s="14"/>
      <c r="E50" s="14"/>
      <c r="F50" s="14"/>
      <c r="G50" s="19"/>
      <c r="H50" s="19"/>
      <c r="I50" s="19"/>
      <c r="J50" s="16"/>
      <c r="K50" s="16"/>
      <c r="L50" s="16"/>
      <c r="M50" s="424"/>
      <c r="N50" s="424"/>
      <c r="O50" s="424"/>
      <c r="P50" s="424"/>
      <c r="Q50" s="17"/>
      <c r="R50" s="271"/>
      <c r="S50" s="23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</row>
    <row r="51" spans="4:39" s="253" customFormat="1" ht="12" customHeight="1">
      <c r="D51" s="14"/>
      <c r="E51" s="14"/>
      <c r="F51" s="14"/>
      <c r="G51" s="19"/>
      <c r="H51" s="19"/>
      <c r="I51" s="19"/>
      <c r="J51" s="16"/>
      <c r="K51" s="16"/>
      <c r="L51" s="16"/>
      <c r="M51" s="424"/>
      <c r="N51" s="424"/>
      <c r="O51" s="424"/>
      <c r="P51" s="424"/>
      <c r="Q51" s="17"/>
      <c r="R51" s="271"/>
      <c r="S51" s="23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</row>
    <row r="52" spans="4:39" s="253" customFormat="1" ht="12" customHeight="1">
      <c r="D52" s="14"/>
      <c r="E52" s="14"/>
      <c r="F52" s="14"/>
      <c r="G52" s="19"/>
      <c r="H52" s="19"/>
      <c r="I52" s="19"/>
      <c r="J52" s="16"/>
      <c r="K52" s="16"/>
      <c r="L52" s="16"/>
      <c r="M52" s="424"/>
      <c r="N52" s="424"/>
      <c r="O52" s="424"/>
      <c r="P52" s="424"/>
      <c r="Q52" s="17"/>
      <c r="R52" s="271"/>
      <c r="S52" s="23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</row>
  </sheetData>
  <conditionalFormatting sqref="F12:F18">
    <cfRule type="expression" dxfId="241" priority="2" stopIfTrue="1">
      <formula>COUNTIF(#REF!,F12)&gt;1</formula>
    </cfRule>
  </conditionalFormatting>
  <conditionalFormatting sqref="F22:F28">
    <cfRule type="expression" dxfId="240" priority="1" stopIfTrue="1">
      <formula>COUNTIF(#REF!,F22)&gt;1</formula>
    </cfRule>
  </conditionalFormatting>
  <printOptions horizontalCentered="1"/>
  <pageMargins left="0.25" right="0.25" top="0.5" bottom="0.5" header="0" footer="0.25"/>
  <pageSetup scale="83" fitToHeight="4" orientation="portrait" r:id="rId1"/>
  <headerFooter alignWithMargins="0">
    <oddFooter>&amp;L&amp;"Arial,Bold"&amp;8Prepared by: The Sextant Group, Inc.&amp;C&amp;"Arial,Bold"&amp;8Sheet &amp;P&amp;R&amp;"Arial,Bold"&amp;8Date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IT_Misc">
    <tabColor rgb="FFFF00FF"/>
    <outlinePr summaryBelow="0"/>
    <pageSetUpPr fitToPage="1"/>
  </sheetPr>
  <dimension ref="A1:T117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"/>
    </sheetView>
  </sheetViews>
  <sheetFormatPr defaultColWidth="9.33203125" defaultRowHeight="12" customHeight="1" outlineLevelRow="1"/>
  <cols>
    <col min="1" max="1" width="9.33203125" style="76"/>
    <col min="2" max="3" width="9.33203125" style="77"/>
    <col min="4" max="4" width="5.6640625" style="79" customWidth="1"/>
    <col min="5" max="6" width="15.6640625" style="79" customWidth="1"/>
    <col min="7" max="7" width="65.6640625" style="79" customWidth="1"/>
    <col min="8" max="8" width="5.6640625" style="138" customWidth="1"/>
    <col min="9" max="9" width="8.6640625" style="137" customWidth="1"/>
    <col min="10" max="10" width="10.6640625" style="141" customWidth="1"/>
    <col min="11" max="11" width="9.6640625" style="141" customWidth="1"/>
    <col min="12" max="12" width="8.6640625" style="461" customWidth="1"/>
    <col min="13" max="13" width="48.6640625" style="461" customWidth="1"/>
    <col min="14" max="14" width="6.6640625" style="139" customWidth="1"/>
    <col min="15" max="15" width="6.6640625" style="138" customWidth="1"/>
    <col min="16" max="18" width="8.6640625" style="140" customWidth="1"/>
    <col min="19" max="16384" width="9.33203125" style="79"/>
  </cols>
  <sheetData>
    <row r="1" spans="1:18" s="42" customFormat="1" ht="23.25">
      <c r="A1" s="590" t="s">
        <v>91</v>
      </c>
      <c r="B1" s="590"/>
      <c r="C1" s="590"/>
      <c r="D1" s="34" t="e">
        <f>Client</f>
        <v>#REF!</v>
      </c>
      <c r="E1" s="35"/>
      <c r="F1" s="35"/>
      <c r="G1" s="36"/>
      <c r="H1" s="37"/>
      <c r="I1" s="38"/>
      <c r="J1" s="37"/>
      <c r="K1" s="37"/>
      <c r="L1" s="443"/>
      <c r="M1" s="443"/>
      <c r="N1" s="39"/>
      <c r="O1" s="40"/>
      <c r="P1" s="41"/>
      <c r="Q1" s="41"/>
      <c r="R1" s="41"/>
    </row>
    <row r="2" spans="1:18" s="42" customFormat="1" ht="23.25">
      <c r="A2" s="590"/>
      <c r="B2" s="590"/>
      <c r="C2" s="590"/>
      <c r="D2" s="43" t="e">
        <f>Project</f>
        <v>#REF!</v>
      </c>
      <c r="E2" s="44"/>
      <c r="F2" s="44"/>
      <c r="G2" s="45"/>
      <c r="H2" s="46"/>
      <c r="I2" s="47"/>
      <c r="J2" s="46"/>
      <c r="K2" s="46"/>
      <c r="L2" s="444"/>
      <c r="M2" s="443"/>
      <c r="N2" s="39"/>
      <c r="O2" s="40"/>
      <c r="P2" s="41"/>
      <c r="Q2" s="41"/>
      <c r="R2" s="41"/>
    </row>
    <row r="3" spans="1:18" s="55" customFormat="1" ht="15.75">
      <c r="A3" s="49"/>
      <c r="B3" s="48"/>
      <c r="C3" s="49"/>
      <c r="D3" s="50" t="e">
        <f>Phase</f>
        <v>#REF!</v>
      </c>
      <c r="E3" s="51"/>
      <c r="F3" s="51"/>
      <c r="G3" s="52"/>
      <c r="H3" s="53"/>
      <c r="I3" s="54"/>
      <c r="J3" s="53"/>
      <c r="K3" s="53"/>
      <c r="L3" s="445"/>
      <c r="M3" s="436"/>
      <c r="N3" s="437"/>
      <c r="O3" s="436"/>
      <c r="P3" s="438"/>
      <c r="Q3" s="438"/>
      <c r="R3" s="438"/>
    </row>
    <row r="4" spans="1:18" s="55" customFormat="1" ht="15.75">
      <c r="A4" s="49"/>
      <c r="B4" s="48"/>
      <c r="C4" s="49"/>
      <c r="D4" s="50" t="e">
        <f>Report</f>
        <v>#REF!</v>
      </c>
      <c r="E4" s="51"/>
      <c r="F4" s="51"/>
      <c r="G4" s="52"/>
      <c r="H4" s="53"/>
      <c r="I4" s="54"/>
      <c r="J4" s="53"/>
      <c r="K4" s="53"/>
      <c r="L4" s="445"/>
      <c r="M4" s="445"/>
      <c r="N4" s="440"/>
      <c r="O4" s="439"/>
      <c r="P4" s="441"/>
      <c r="Q4" s="441"/>
      <c r="R4" s="441"/>
    </row>
    <row r="5" spans="1:18" s="60" customFormat="1" ht="15.75" thickBot="1">
      <c r="A5" s="57" t="s">
        <v>104</v>
      </c>
      <c r="B5" s="57" t="s">
        <v>22</v>
      </c>
      <c r="C5" s="57" t="s">
        <v>21</v>
      </c>
      <c r="D5" s="56" t="s">
        <v>2</v>
      </c>
      <c r="E5" s="435" t="s">
        <v>88</v>
      </c>
      <c r="F5" s="435" t="s">
        <v>135</v>
      </c>
      <c r="G5" s="58" t="s">
        <v>6</v>
      </c>
      <c r="H5" s="59" t="s">
        <v>40</v>
      </c>
      <c r="I5" s="59" t="s">
        <v>8</v>
      </c>
      <c r="J5" s="59" t="s">
        <v>9</v>
      </c>
      <c r="K5" s="59" t="s">
        <v>5</v>
      </c>
      <c r="L5" s="446" t="s">
        <v>130</v>
      </c>
      <c r="M5" s="446" t="s">
        <v>142</v>
      </c>
      <c r="N5" s="586" t="s">
        <v>15</v>
      </c>
      <c r="O5" s="587"/>
      <c r="P5" s="588" t="s">
        <v>16</v>
      </c>
      <c r="Q5" s="589"/>
      <c r="R5" s="589"/>
    </row>
    <row r="6" spans="1:18" s="65" customFormat="1">
      <c r="A6" s="57" t="s">
        <v>2</v>
      </c>
      <c r="B6" s="57" t="s">
        <v>89</v>
      </c>
      <c r="C6" s="57" t="s">
        <v>23</v>
      </c>
      <c r="D6" s="61" t="s">
        <v>2</v>
      </c>
      <c r="E6" s="435"/>
      <c r="F6" s="435"/>
      <c r="G6" s="58" t="s">
        <v>2</v>
      </c>
      <c r="H6" s="59" t="s">
        <v>7</v>
      </c>
      <c r="I6" s="62" t="s">
        <v>26</v>
      </c>
      <c r="J6" s="62" t="s">
        <v>26</v>
      </c>
      <c r="K6" s="62" t="s">
        <v>26</v>
      </c>
      <c r="L6" s="446" t="s">
        <v>129</v>
      </c>
      <c r="M6" s="446" t="s">
        <v>143</v>
      </c>
      <c r="N6" s="63" t="s">
        <v>11</v>
      </c>
      <c r="O6" s="59" t="s">
        <v>4</v>
      </c>
      <c r="P6" s="64" t="s">
        <v>12</v>
      </c>
      <c r="Q6" s="64" t="s">
        <v>13</v>
      </c>
      <c r="R6" s="547" t="s">
        <v>14</v>
      </c>
    </row>
    <row r="7" spans="1:18" s="75" customFormat="1" ht="12" customHeight="1">
      <c r="A7" s="67"/>
      <c r="B7" s="66"/>
      <c r="C7" s="67"/>
      <c r="D7" s="68" t="s">
        <v>38</v>
      </c>
      <c r="E7" s="389" t="s">
        <v>123</v>
      </c>
      <c r="F7" s="389"/>
      <c r="G7" s="70"/>
      <c r="H7" s="71"/>
      <c r="I7" s="72"/>
      <c r="J7" s="71"/>
      <c r="K7" s="71"/>
      <c r="L7" s="447"/>
      <c r="M7" s="447"/>
      <c r="N7" s="73"/>
      <c r="O7" s="71"/>
      <c r="P7" s="74"/>
      <c r="Q7" s="74"/>
      <c r="R7" s="74"/>
    </row>
    <row r="8" spans="1:18" ht="12" customHeight="1">
      <c r="A8" s="77"/>
      <c r="B8" s="76"/>
      <c r="D8" s="78" t="s">
        <v>37</v>
      </c>
      <c r="E8" s="326" t="s">
        <v>121</v>
      </c>
      <c r="F8" s="326"/>
      <c r="G8" s="70"/>
      <c r="H8" s="71"/>
      <c r="I8" s="72"/>
      <c r="J8" s="71"/>
      <c r="K8" s="71"/>
      <c r="L8" s="448"/>
      <c r="M8" s="448"/>
      <c r="N8" s="73"/>
      <c r="O8" s="71"/>
      <c r="P8" s="74"/>
      <c r="Q8" s="74"/>
      <c r="R8" s="74"/>
    </row>
    <row r="9" spans="1:18" s="89" customFormat="1" ht="12" customHeight="1" thickBot="1">
      <c r="A9" s="81"/>
      <c r="B9" s="80"/>
      <c r="C9" s="81"/>
      <c r="D9" s="82" t="s">
        <v>36</v>
      </c>
      <c r="E9" s="83" t="s">
        <v>122</v>
      </c>
      <c r="F9" s="83"/>
      <c r="G9" s="84"/>
      <c r="H9" s="85"/>
      <c r="I9" s="86"/>
      <c r="J9" s="85"/>
      <c r="K9" s="85"/>
      <c r="L9" s="449"/>
      <c r="M9" s="449"/>
      <c r="N9" s="87"/>
      <c r="O9" s="85"/>
      <c r="P9" s="88"/>
      <c r="Q9" s="88"/>
      <c r="R9" s="88"/>
    </row>
    <row r="10" spans="1:18" s="96" customFormat="1" ht="12" customHeight="1" outlineLevel="1">
      <c r="A10" s="90"/>
      <c r="B10" s="91"/>
      <c r="C10" s="91"/>
      <c r="D10" s="92" t="s">
        <v>74</v>
      </c>
      <c r="E10" s="93"/>
      <c r="F10" s="93"/>
      <c r="G10" s="93"/>
      <c r="H10" s="94"/>
      <c r="I10" s="95"/>
      <c r="J10" s="95"/>
      <c r="K10" s="95"/>
      <c r="L10" s="450"/>
      <c r="M10" s="450"/>
      <c r="N10" s="244"/>
      <c r="O10" s="244"/>
      <c r="P10" s="245"/>
      <c r="Q10" s="245"/>
      <c r="R10" s="245"/>
    </row>
    <row r="11" spans="1:18" s="100" customFormat="1" ht="12" customHeight="1" outlineLevel="1">
      <c r="A11" s="481" t="s">
        <v>20</v>
      </c>
      <c r="B11" s="482" t="e">
        <f>IF(ISNA(VLOOKUP($A11,#REF!,9,FALSE))=TRUE,"Invalid ID#",VLOOKUP($A11,#REF!,9,FALSE))</f>
        <v>#REF!</v>
      </c>
      <c r="C11" s="482" t="e">
        <f>IF(ISNA(VLOOKUP($A11,#REF!,10,FALSE))=TRUE,"Invalid ID#",VLOOKUP($A11,#REF!,10,FALSE))</f>
        <v>#REF!</v>
      </c>
      <c r="D11" s="483"/>
      <c r="E11" s="488" t="e">
        <f>IF(ISNA(VLOOKUP($A11,#REF!,7,FALSE))=TRUE,"Invalid ID#",VLOOKUP($A11,#REF!,7,FALSE))</f>
        <v>#REF!</v>
      </c>
      <c r="F11" s="488" t="e">
        <f>IF(ISNA(VLOOKUP($A11,#REF!,8,FALSE))=TRUE,"Invalid ID#",VLOOKUP($A11,#REF!,8,FALSE))</f>
        <v>#REF!</v>
      </c>
      <c r="G11" s="488" t="e">
        <f>IF(ISNA(VLOOKUP($A11,#REF!,12,FALSE))=TRUE,"Invalid ID#",VLOOKUP($A11,#REF!,12,FALSE))</f>
        <v>#REF!</v>
      </c>
      <c r="H11" s="485">
        <v>0</v>
      </c>
      <c r="I11" s="486" t="e">
        <f>IF(ISTEXT((VLOOKUP(A11,#REF!,13,FALSE))),(VLOOKUP(A11,#REF!,13,FALSE)),IF(ISNUMBER(VLOOKUP(A11,#REF!,13,FALSE))*ExchangeRate,VLOOKUP(A11,#REF!,13,FALSE))*ExchangeRate)</f>
        <v>#REF!</v>
      </c>
      <c r="J11" s="487" t="e">
        <f t="shared" ref="J11:J17" si="0">IF(ISTEXT(I11),I11,H11*I11)</f>
        <v>#REF!</v>
      </c>
      <c r="K11" s="485"/>
      <c r="L11" s="488" t="e">
        <f>IF(ISNA(VLOOKUP($A11,#REF!,14,FALSE))=TRUE,"Invalid ID#",VLOOKUP($A11,#REF!,14,FALSE))</f>
        <v>#REF!</v>
      </c>
      <c r="M11" s="516" t="e">
        <f>IF(ISNA(VLOOKUP($A11,#REF!,15,FALSE))=TRUE,"Invalid ID#",VLOOKUP($A11,#REF!,15,FALSE))</f>
        <v>#REF!</v>
      </c>
      <c r="N11" s="490" t="e">
        <f>IF(ISNA(VLOOKUP($A11,#REF!,16,FALSE))=TRUE,"Invalid ID#",VLOOKUP($A11,#REF!,16,FALSE))</f>
        <v>#REF!</v>
      </c>
      <c r="O11" s="491" t="e">
        <f>ROUNDUP((H11*N11),0)</f>
        <v>#REF!</v>
      </c>
      <c r="P11" s="492" t="e">
        <f>IF(ISNA(VLOOKUP($A11,#REF!,17,FALSE))=TRUE,"Invalid ID#",VLOOKUP($A11,#REF!,17,FALSE))</f>
        <v>#REF!</v>
      </c>
      <c r="Q11" s="492" t="e">
        <f>IF(ISNA(VLOOKUP($A11,#REF!,18,FALSE))=TRUE,"Invalid ID#",VLOOKUP($A11,#REF!,18,FALSE))</f>
        <v>#REF!</v>
      </c>
      <c r="R11" s="492" t="e">
        <f>IF(ISNA(VLOOKUP($A11,#REF!,19,FALSE))=TRUE,"Invalid ID#",VLOOKUP($A11,#REF!,19,FALSE))</f>
        <v>#REF!</v>
      </c>
    </row>
    <row r="12" spans="1:18" s="100" customFormat="1" ht="12" customHeight="1" outlineLevel="1">
      <c r="A12" s="481" t="s">
        <v>20</v>
      </c>
      <c r="B12" s="482" t="e">
        <f>IF(ISNA(VLOOKUP($A12,#REF!,9,FALSE))=TRUE,"Invalid ID#",VLOOKUP($A12,#REF!,9,FALSE))</f>
        <v>#REF!</v>
      </c>
      <c r="C12" s="482" t="e">
        <f>IF(ISNA(VLOOKUP($A12,#REF!,10,FALSE))=TRUE,"Invalid ID#",VLOOKUP($A12,#REF!,10,FALSE))</f>
        <v>#REF!</v>
      </c>
      <c r="D12" s="483"/>
      <c r="E12" s="488" t="e">
        <f>IF(ISNA(VLOOKUP($A12,#REF!,7,FALSE))=TRUE,"Invalid ID#",VLOOKUP($A12,#REF!,7,FALSE))</f>
        <v>#REF!</v>
      </c>
      <c r="F12" s="488" t="e">
        <f>IF(ISNA(VLOOKUP($A12,#REF!,8,FALSE))=TRUE,"Invalid ID#",VLOOKUP($A12,#REF!,8,FALSE))</f>
        <v>#REF!</v>
      </c>
      <c r="G12" s="488" t="e">
        <f>IF(ISNA(VLOOKUP($A12,#REF!,12,FALSE))=TRUE,"Invalid ID#",VLOOKUP($A12,#REF!,12,FALSE))</f>
        <v>#REF!</v>
      </c>
      <c r="H12" s="485">
        <v>0</v>
      </c>
      <c r="I12" s="486" t="e">
        <f>IF(ISTEXT((VLOOKUP(A12,#REF!,13,FALSE))),(VLOOKUP(A12,#REF!,13,FALSE)),IF(ISNUMBER(VLOOKUP(A12,#REF!,13,FALSE))*ExchangeRate,VLOOKUP(A12,#REF!,13,FALSE))*ExchangeRate)</f>
        <v>#REF!</v>
      </c>
      <c r="J12" s="487" t="e">
        <f t="shared" si="0"/>
        <v>#REF!</v>
      </c>
      <c r="K12" s="485"/>
      <c r="L12" s="488" t="e">
        <f>IF(ISNA(VLOOKUP($A12,#REF!,14,FALSE))=TRUE,"Invalid ID#",VLOOKUP($A12,#REF!,14,FALSE))</f>
        <v>#REF!</v>
      </c>
      <c r="M12" s="516" t="e">
        <f>IF(ISNA(VLOOKUP($A12,#REF!,15,FALSE))=TRUE,"Invalid ID#",VLOOKUP($A12,#REF!,15,FALSE))</f>
        <v>#REF!</v>
      </c>
      <c r="N12" s="490" t="e">
        <f>IF(ISNA(VLOOKUP($A12,#REF!,16,FALSE))=TRUE,"Invalid ID#",VLOOKUP($A12,#REF!,16,FALSE))</f>
        <v>#REF!</v>
      </c>
      <c r="O12" s="491" t="e">
        <f t="shared" ref="O12:O17" si="1">ROUNDUP((H12*N12),0)</f>
        <v>#REF!</v>
      </c>
      <c r="P12" s="492" t="e">
        <f>IF(ISNA(VLOOKUP($A12,#REF!,17,FALSE))=TRUE,"Invalid ID#",VLOOKUP($A12,#REF!,17,FALSE))</f>
        <v>#REF!</v>
      </c>
      <c r="Q12" s="492" t="e">
        <f>IF(ISNA(VLOOKUP($A12,#REF!,18,FALSE))=TRUE,"Invalid ID#",VLOOKUP($A12,#REF!,18,FALSE))</f>
        <v>#REF!</v>
      </c>
      <c r="R12" s="492" t="e">
        <f>IF(ISNA(VLOOKUP($A12,#REF!,19,FALSE))=TRUE,"Invalid ID#",VLOOKUP($A12,#REF!,19,FALSE))</f>
        <v>#REF!</v>
      </c>
    </row>
    <row r="13" spans="1:18" s="100" customFormat="1" ht="12" customHeight="1" outlineLevel="1">
      <c r="A13" s="481" t="s">
        <v>20</v>
      </c>
      <c r="B13" s="482" t="e">
        <f>IF(ISNA(VLOOKUP($A13,#REF!,9,FALSE))=TRUE,"Invalid ID#",VLOOKUP($A13,#REF!,9,FALSE))</f>
        <v>#REF!</v>
      </c>
      <c r="C13" s="482" t="e">
        <f>IF(ISNA(VLOOKUP($A13,#REF!,10,FALSE))=TRUE,"Invalid ID#",VLOOKUP($A13,#REF!,10,FALSE))</f>
        <v>#REF!</v>
      </c>
      <c r="D13" s="483"/>
      <c r="E13" s="488" t="e">
        <f>IF(ISNA(VLOOKUP($A13,#REF!,7,FALSE))=TRUE,"Invalid ID#",VLOOKUP($A13,#REF!,7,FALSE))</f>
        <v>#REF!</v>
      </c>
      <c r="F13" s="488" t="e">
        <f>IF(ISNA(VLOOKUP($A13,#REF!,8,FALSE))=TRUE,"Invalid ID#",VLOOKUP($A13,#REF!,8,FALSE))</f>
        <v>#REF!</v>
      </c>
      <c r="G13" s="488" t="e">
        <f>IF(ISNA(VLOOKUP($A13,#REF!,12,FALSE))=TRUE,"Invalid ID#",VLOOKUP($A13,#REF!,12,FALSE))</f>
        <v>#REF!</v>
      </c>
      <c r="H13" s="485">
        <v>0</v>
      </c>
      <c r="I13" s="486" t="e">
        <f>IF(ISTEXT((VLOOKUP(A13,#REF!,13,FALSE))),(VLOOKUP(A13,#REF!,13,FALSE)),IF(ISNUMBER(VLOOKUP(A13,#REF!,13,FALSE))*ExchangeRate,VLOOKUP(A13,#REF!,13,FALSE))*ExchangeRate)</f>
        <v>#REF!</v>
      </c>
      <c r="J13" s="487" t="e">
        <f t="shared" si="0"/>
        <v>#REF!</v>
      </c>
      <c r="K13" s="485"/>
      <c r="L13" s="488" t="e">
        <f>IF(ISNA(VLOOKUP($A13,#REF!,14,FALSE))=TRUE,"Invalid ID#",VLOOKUP($A13,#REF!,14,FALSE))</f>
        <v>#REF!</v>
      </c>
      <c r="M13" s="516" t="e">
        <f>IF(ISNA(VLOOKUP($A13,#REF!,15,FALSE))=TRUE,"Invalid ID#",VLOOKUP($A13,#REF!,15,FALSE))</f>
        <v>#REF!</v>
      </c>
      <c r="N13" s="490" t="e">
        <f>IF(ISNA(VLOOKUP($A13,#REF!,16,FALSE))=TRUE,"Invalid ID#",VLOOKUP($A13,#REF!,16,FALSE))</f>
        <v>#REF!</v>
      </c>
      <c r="O13" s="491" t="e">
        <f t="shared" si="1"/>
        <v>#REF!</v>
      </c>
      <c r="P13" s="492" t="e">
        <f>IF(ISNA(VLOOKUP($A13,#REF!,17,FALSE))=TRUE,"Invalid ID#",VLOOKUP($A13,#REF!,17,FALSE))</f>
        <v>#REF!</v>
      </c>
      <c r="Q13" s="492" t="e">
        <f>IF(ISNA(VLOOKUP($A13,#REF!,18,FALSE))=TRUE,"Invalid ID#",VLOOKUP($A13,#REF!,18,FALSE))</f>
        <v>#REF!</v>
      </c>
      <c r="R13" s="492" t="e">
        <f>IF(ISNA(VLOOKUP($A13,#REF!,19,FALSE))=TRUE,"Invalid ID#",VLOOKUP($A13,#REF!,19,FALSE))</f>
        <v>#REF!</v>
      </c>
    </row>
    <row r="14" spans="1:18" s="100" customFormat="1" ht="12" customHeight="1" outlineLevel="1">
      <c r="A14" s="481" t="s">
        <v>20</v>
      </c>
      <c r="B14" s="482" t="e">
        <f>IF(ISNA(VLOOKUP($A14,#REF!,9,FALSE))=TRUE,"Invalid ID#",VLOOKUP($A14,#REF!,9,FALSE))</f>
        <v>#REF!</v>
      </c>
      <c r="C14" s="482" t="e">
        <f>IF(ISNA(VLOOKUP($A14,#REF!,10,FALSE))=TRUE,"Invalid ID#",VLOOKUP($A14,#REF!,10,FALSE))</f>
        <v>#REF!</v>
      </c>
      <c r="D14" s="483"/>
      <c r="E14" s="488" t="e">
        <f>IF(ISNA(VLOOKUP($A14,#REF!,7,FALSE))=TRUE,"Invalid ID#",VLOOKUP($A14,#REF!,7,FALSE))</f>
        <v>#REF!</v>
      </c>
      <c r="F14" s="488" t="e">
        <f>IF(ISNA(VLOOKUP($A14,#REF!,8,FALSE))=TRUE,"Invalid ID#",VLOOKUP($A14,#REF!,8,FALSE))</f>
        <v>#REF!</v>
      </c>
      <c r="G14" s="488" t="e">
        <f>IF(ISNA(VLOOKUP($A14,#REF!,12,FALSE))=TRUE,"Invalid ID#",VLOOKUP($A14,#REF!,12,FALSE))</f>
        <v>#REF!</v>
      </c>
      <c r="H14" s="485">
        <v>0</v>
      </c>
      <c r="I14" s="486" t="e">
        <f>IF(ISTEXT((VLOOKUP(A14,#REF!,13,FALSE))),(VLOOKUP(A14,#REF!,13,FALSE)),IF(ISNUMBER(VLOOKUP(A14,#REF!,13,FALSE))*ExchangeRate,VLOOKUP(A14,#REF!,13,FALSE))*ExchangeRate)</f>
        <v>#REF!</v>
      </c>
      <c r="J14" s="487" t="e">
        <f t="shared" si="0"/>
        <v>#REF!</v>
      </c>
      <c r="K14" s="485"/>
      <c r="L14" s="488" t="e">
        <f>IF(ISNA(VLOOKUP($A14,#REF!,14,FALSE))=TRUE,"Invalid ID#",VLOOKUP($A14,#REF!,14,FALSE))</f>
        <v>#REF!</v>
      </c>
      <c r="M14" s="516" t="e">
        <f>IF(ISNA(VLOOKUP($A14,#REF!,15,FALSE))=TRUE,"Invalid ID#",VLOOKUP($A14,#REF!,15,FALSE))</f>
        <v>#REF!</v>
      </c>
      <c r="N14" s="490" t="e">
        <f>IF(ISNA(VLOOKUP($A14,#REF!,16,FALSE))=TRUE,"Invalid ID#",VLOOKUP($A14,#REF!,16,FALSE))</f>
        <v>#REF!</v>
      </c>
      <c r="O14" s="491" t="e">
        <f t="shared" si="1"/>
        <v>#REF!</v>
      </c>
      <c r="P14" s="492" t="e">
        <f>IF(ISNA(VLOOKUP($A14,#REF!,17,FALSE))=TRUE,"Invalid ID#",VLOOKUP($A14,#REF!,17,FALSE))</f>
        <v>#REF!</v>
      </c>
      <c r="Q14" s="492" t="e">
        <f>IF(ISNA(VLOOKUP($A14,#REF!,18,FALSE))=TRUE,"Invalid ID#",VLOOKUP($A14,#REF!,18,FALSE))</f>
        <v>#REF!</v>
      </c>
      <c r="R14" s="492" t="e">
        <f>IF(ISNA(VLOOKUP($A14,#REF!,19,FALSE))=TRUE,"Invalid ID#",VLOOKUP($A14,#REF!,19,FALSE))</f>
        <v>#REF!</v>
      </c>
    </row>
    <row r="15" spans="1:18" s="100" customFormat="1" ht="12" customHeight="1" outlineLevel="1">
      <c r="A15" s="481" t="s">
        <v>20</v>
      </c>
      <c r="B15" s="482" t="e">
        <f>IF(ISNA(VLOOKUP($A15,#REF!,9,FALSE))=TRUE,"Invalid ID#",VLOOKUP($A15,#REF!,9,FALSE))</f>
        <v>#REF!</v>
      </c>
      <c r="C15" s="482" t="e">
        <f>IF(ISNA(VLOOKUP($A15,#REF!,10,FALSE))=TRUE,"Invalid ID#",VLOOKUP($A15,#REF!,10,FALSE))</f>
        <v>#REF!</v>
      </c>
      <c r="D15" s="483"/>
      <c r="E15" s="488" t="e">
        <f>IF(ISNA(VLOOKUP($A15,#REF!,7,FALSE))=TRUE,"Invalid ID#",VLOOKUP($A15,#REF!,7,FALSE))</f>
        <v>#REF!</v>
      </c>
      <c r="F15" s="488" t="e">
        <f>IF(ISNA(VLOOKUP($A15,#REF!,8,FALSE))=TRUE,"Invalid ID#",VLOOKUP($A15,#REF!,8,FALSE))</f>
        <v>#REF!</v>
      </c>
      <c r="G15" s="488" t="e">
        <f>IF(ISNA(VLOOKUP($A15,#REF!,12,FALSE))=TRUE,"Invalid ID#",VLOOKUP($A15,#REF!,12,FALSE))</f>
        <v>#REF!</v>
      </c>
      <c r="H15" s="485">
        <v>0</v>
      </c>
      <c r="I15" s="486" t="e">
        <f>IF(ISTEXT((VLOOKUP(A15,#REF!,13,FALSE))),(VLOOKUP(A15,#REF!,13,FALSE)),IF(ISNUMBER(VLOOKUP(A15,#REF!,13,FALSE))*ExchangeRate,VLOOKUP(A15,#REF!,13,FALSE))*ExchangeRate)</f>
        <v>#REF!</v>
      </c>
      <c r="J15" s="487" t="e">
        <f t="shared" si="0"/>
        <v>#REF!</v>
      </c>
      <c r="K15" s="485"/>
      <c r="L15" s="488" t="e">
        <f>IF(ISNA(VLOOKUP($A15,#REF!,14,FALSE))=TRUE,"Invalid ID#",VLOOKUP($A15,#REF!,14,FALSE))</f>
        <v>#REF!</v>
      </c>
      <c r="M15" s="516" t="e">
        <f>IF(ISNA(VLOOKUP($A15,#REF!,15,FALSE))=TRUE,"Invalid ID#",VLOOKUP($A15,#REF!,15,FALSE))</f>
        <v>#REF!</v>
      </c>
      <c r="N15" s="490" t="e">
        <f>IF(ISNA(VLOOKUP($A15,#REF!,16,FALSE))=TRUE,"Invalid ID#",VLOOKUP($A15,#REF!,16,FALSE))</f>
        <v>#REF!</v>
      </c>
      <c r="O15" s="491" t="e">
        <f t="shared" si="1"/>
        <v>#REF!</v>
      </c>
      <c r="P15" s="492" t="e">
        <f>IF(ISNA(VLOOKUP($A15,#REF!,17,FALSE))=TRUE,"Invalid ID#",VLOOKUP($A15,#REF!,17,FALSE))</f>
        <v>#REF!</v>
      </c>
      <c r="Q15" s="492" t="e">
        <f>IF(ISNA(VLOOKUP($A15,#REF!,18,FALSE))=TRUE,"Invalid ID#",VLOOKUP($A15,#REF!,18,FALSE))</f>
        <v>#REF!</v>
      </c>
      <c r="R15" s="492" t="e">
        <f>IF(ISNA(VLOOKUP($A15,#REF!,19,FALSE))=TRUE,"Invalid ID#",VLOOKUP($A15,#REF!,19,FALSE))</f>
        <v>#REF!</v>
      </c>
    </row>
    <row r="16" spans="1:18" s="100" customFormat="1" ht="12" customHeight="1" outlineLevel="1">
      <c r="A16" s="481" t="s">
        <v>20</v>
      </c>
      <c r="B16" s="482" t="e">
        <f>IF(ISNA(VLOOKUP($A16,#REF!,9,FALSE))=TRUE,"Invalid ID#",VLOOKUP($A16,#REF!,9,FALSE))</f>
        <v>#REF!</v>
      </c>
      <c r="C16" s="482" t="e">
        <f>IF(ISNA(VLOOKUP($A16,#REF!,10,FALSE))=TRUE,"Invalid ID#",VLOOKUP($A16,#REF!,10,FALSE))</f>
        <v>#REF!</v>
      </c>
      <c r="D16" s="483"/>
      <c r="E16" s="488" t="e">
        <f>IF(ISNA(VLOOKUP($A16,#REF!,7,FALSE))=TRUE,"Invalid ID#",VLOOKUP($A16,#REF!,7,FALSE))</f>
        <v>#REF!</v>
      </c>
      <c r="F16" s="488" t="e">
        <f>IF(ISNA(VLOOKUP($A16,#REF!,8,FALSE))=TRUE,"Invalid ID#",VLOOKUP($A16,#REF!,8,FALSE))</f>
        <v>#REF!</v>
      </c>
      <c r="G16" s="488" t="e">
        <f>IF(ISNA(VLOOKUP($A16,#REF!,12,FALSE))=TRUE,"Invalid ID#",VLOOKUP($A16,#REF!,12,FALSE))</f>
        <v>#REF!</v>
      </c>
      <c r="H16" s="485">
        <v>0</v>
      </c>
      <c r="I16" s="486" t="e">
        <f>IF(ISTEXT((VLOOKUP(A16,#REF!,13,FALSE))),(VLOOKUP(A16,#REF!,13,FALSE)),IF(ISNUMBER(VLOOKUP(A16,#REF!,13,FALSE))*ExchangeRate,VLOOKUP(A16,#REF!,13,FALSE))*ExchangeRate)</f>
        <v>#REF!</v>
      </c>
      <c r="J16" s="487" t="e">
        <f t="shared" si="0"/>
        <v>#REF!</v>
      </c>
      <c r="K16" s="485"/>
      <c r="L16" s="488" t="e">
        <f>IF(ISNA(VLOOKUP($A16,#REF!,14,FALSE))=TRUE,"Invalid ID#",VLOOKUP($A16,#REF!,14,FALSE))</f>
        <v>#REF!</v>
      </c>
      <c r="M16" s="516" t="e">
        <f>IF(ISNA(VLOOKUP($A16,#REF!,15,FALSE))=TRUE,"Invalid ID#",VLOOKUP($A16,#REF!,15,FALSE))</f>
        <v>#REF!</v>
      </c>
      <c r="N16" s="490" t="e">
        <f>IF(ISNA(VLOOKUP($A16,#REF!,16,FALSE))=TRUE,"Invalid ID#",VLOOKUP($A16,#REF!,16,FALSE))</f>
        <v>#REF!</v>
      </c>
      <c r="O16" s="491" t="e">
        <f t="shared" si="1"/>
        <v>#REF!</v>
      </c>
      <c r="P16" s="492" t="e">
        <f>IF(ISNA(VLOOKUP($A16,#REF!,17,FALSE))=TRUE,"Invalid ID#",VLOOKUP($A16,#REF!,17,FALSE))</f>
        <v>#REF!</v>
      </c>
      <c r="Q16" s="492" t="e">
        <f>IF(ISNA(VLOOKUP($A16,#REF!,18,FALSE))=TRUE,"Invalid ID#",VLOOKUP($A16,#REF!,18,FALSE))</f>
        <v>#REF!</v>
      </c>
      <c r="R16" s="492" t="e">
        <f>IF(ISNA(VLOOKUP($A16,#REF!,19,FALSE))=TRUE,"Invalid ID#",VLOOKUP($A16,#REF!,19,FALSE))</f>
        <v>#REF!</v>
      </c>
    </row>
    <row r="17" spans="1:18" s="100" customFormat="1" ht="12" customHeight="1" outlineLevel="1" thickBot="1">
      <c r="A17" s="481" t="s">
        <v>20</v>
      </c>
      <c r="B17" s="482" t="e">
        <f>IF(ISNA(VLOOKUP($A17,#REF!,9,FALSE))=TRUE,"Invalid ID#",VLOOKUP($A17,#REF!,9,FALSE))</f>
        <v>#REF!</v>
      </c>
      <c r="C17" s="482" t="e">
        <f>IF(ISNA(VLOOKUP($A17,#REF!,10,FALSE))=TRUE,"Invalid ID#",VLOOKUP($A17,#REF!,10,FALSE))</f>
        <v>#REF!</v>
      </c>
      <c r="D17" s="483"/>
      <c r="E17" s="488" t="e">
        <f>IF(ISNA(VLOOKUP($A17,#REF!,7,FALSE))=TRUE,"Invalid ID#",VLOOKUP($A17,#REF!,7,FALSE))</f>
        <v>#REF!</v>
      </c>
      <c r="F17" s="488" t="e">
        <f>IF(ISNA(VLOOKUP($A17,#REF!,8,FALSE))=TRUE,"Invalid ID#",VLOOKUP($A17,#REF!,8,FALSE))</f>
        <v>#REF!</v>
      </c>
      <c r="G17" s="488" t="e">
        <f>IF(ISNA(VLOOKUP($A17,#REF!,12,FALSE))=TRUE,"Invalid ID#",VLOOKUP($A17,#REF!,12,FALSE))</f>
        <v>#REF!</v>
      </c>
      <c r="H17" s="485">
        <v>0</v>
      </c>
      <c r="I17" s="486" t="e">
        <f>IF(ISTEXT((VLOOKUP(A17,#REF!,13,FALSE))),(VLOOKUP(A17,#REF!,13,FALSE)),IF(ISNUMBER(VLOOKUP(A17,#REF!,13,FALSE))*ExchangeRate,VLOOKUP(A17,#REF!,13,FALSE))*ExchangeRate)</f>
        <v>#REF!</v>
      </c>
      <c r="J17" s="487" t="e">
        <f t="shared" si="0"/>
        <v>#REF!</v>
      </c>
      <c r="K17" s="485"/>
      <c r="L17" s="488" t="e">
        <f>IF(ISNA(VLOOKUP($A17,#REF!,14,FALSE))=TRUE,"Invalid ID#",VLOOKUP($A17,#REF!,14,FALSE))</f>
        <v>#REF!</v>
      </c>
      <c r="M17" s="516" t="e">
        <f>IF(ISNA(VLOOKUP($A17,#REF!,15,FALSE))=TRUE,"Invalid ID#",VLOOKUP($A17,#REF!,15,FALSE))</f>
        <v>#REF!</v>
      </c>
      <c r="N17" s="490" t="e">
        <f>IF(ISNA(VLOOKUP($A17,#REF!,16,FALSE))=TRUE,"Invalid ID#",VLOOKUP($A17,#REF!,16,FALSE))</f>
        <v>#REF!</v>
      </c>
      <c r="O17" s="491" t="e">
        <f t="shared" si="1"/>
        <v>#REF!</v>
      </c>
      <c r="P17" s="492" t="e">
        <f>IF(ISNA(VLOOKUP($A17,#REF!,17,FALSE))=TRUE,"Invalid ID#",VLOOKUP($A17,#REF!,17,FALSE))</f>
        <v>#REF!</v>
      </c>
      <c r="Q17" s="492" t="e">
        <f>IF(ISNA(VLOOKUP($A17,#REF!,18,FALSE))=TRUE,"Invalid ID#",VLOOKUP($A17,#REF!,18,FALSE))</f>
        <v>#REF!</v>
      </c>
      <c r="R17" s="492" t="e">
        <f>IF(ISNA(VLOOKUP($A17,#REF!,19,FALSE))=TRUE,"Invalid ID#",VLOOKUP($A17,#REF!,19,FALSE))</f>
        <v>#REF!</v>
      </c>
    </row>
    <row r="18" spans="1:18" s="100" customFormat="1" ht="12" customHeight="1" outlineLevel="1" thickTop="1">
      <c r="A18" s="97"/>
      <c r="B18" s="98"/>
      <c r="C18" s="98"/>
      <c r="D18" s="327"/>
      <c r="E18" s="327"/>
      <c r="F18" s="327"/>
      <c r="G18" s="325"/>
      <c r="H18" s="359"/>
      <c r="I18" s="25"/>
      <c r="J18" s="495"/>
      <c r="K18" s="496" t="e">
        <f>SUM(J10:J18)</f>
        <v>#REF!</v>
      </c>
      <c r="L18" s="451"/>
      <c r="M18" s="451"/>
      <c r="N18" s="27"/>
      <c r="O18" s="28"/>
      <c r="P18" s="29"/>
      <c r="Q18" s="29"/>
      <c r="R18" s="29"/>
    </row>
    <row r="19" spans="1:18" s="104" customFormat="1" ht="12" customHeight="1" outlineLevel="1">
      <c r="A19" s="101"/>
      <c r="B19" s="102"/>
      <c r="C19" s="102"/>
      <c r="D19" s="325"/>
      <c r="E19" s="325"/>
      <c r="F19" s="325"/>
      <c r="G19" s="103"/>
      <c r="H19" s="349"/>
      <c r="I19" s="349"/>
      <c r="J19" s="26"/>
      <c r="L19" s="452"/>
      <c r="M19" s="452"/>
      <c r="N19" s="246"/>
      <c r="O19" s="106"/>
      <c r="P19" s="247"/>
      <c r="Q19" s="247"/>
      <c r="R19" s="247"/>
    </row>
    <row r="20" spans="1:18" s="114" customFormat="1" ht="12" customHeight="1" outlineLevel="1">
      <c r="A20" s="107"/>
      <c r="B20" s="108"/>
      <c r="C20" s="108"/>
      <c r="D20" s="92" t="s">
        <v>74</v>
      </c>
      <c r="E20" s="109"/>
      <c r="F20" s="109"/>
      <c r="G20" s="111"/>
      <c r="H20" s="112"/>
      <c r="I20" s="112"/>
      <c r="J20" s="112"/>
      <c r="K20" s="112"/>
      <c r="L20" s="453"/>
      <c r="M20" s="453"/>
      <c r="N20" s="248"/>
      <c r="O20" s="113"/>
      <c r="P20" s="249"/>
      <c r="Q20" s="249"/>
      <c r="R20" s="249"/>
    </row>
    <row r="21" spans="1:18" s="100" customFormat="1" ht="12" customHeight="1" outlineLevel="1">
      <c r="A21" s="481" t="s">
        <v>20</v>
      </c>
      <c r="B21" s="482" t="e">
        <f>IF(ISNA(VLOOKUP($A21,#REF!,9,FALSE))=TRUE,"Invalid ID#",VLOOKUP($A21,#REF!,9,FALSE))</f>
        <v>#REF!</v>
      </c>
      <c r="C21" s="482" t="e">
        <f>IF(ISNA(VLOOKUP($A21,#REF!,10,FALSE))=TRUE,"Invalid ID#",VLOOKUP($A21,#REF!,10,FALSE))</f>
        <v>#REF!</v>
      </c>
      <c r="D21" s="483"/>
      <c r="E21" s="488" t="e">
        <f>IF(ISNA(VLOOKUP($A21,#REF!,7,FALSE))=TRUE,"Invalid ID#",VLOOKUP($A21,#REF!,7,FALSE))</f>
        <v>#REF!</v>
      </c>
      <c r="F21" s="488" t="e">
        <f>IF(ISNA(VLOOKUP($A21,#REF!,8,FALSE))=TRUE,"Invalid ID#",VLOOKUP($A21,#REF!,8,FALSE))</f>
        <v>#REF!</v>
      </c>
      <c r="G21" s="488" t="e">
        <f>IF(ISNA(VLOOKUP($A21,#REF!,12,FALSE))=TRUE,"Invalid ID#",VLOOKUP($A21,#REF!,12,FALSE))</f>
        <v>#REF!</v>
      </c>
      <c r="H21" s="485">
        <v>0</v>
      </c>
      <c r="I21" s="486" t="e">
        <f>IF(ISTEXT((VLOOKUP(A21,#REF!,13,FALSE))),(VLOOKUP(A21,#REF!,13,FALSE)),IF(ISNUMBER(VLOOKUP(A21,#REF!,13,FALSE))*ExchangeRate,VLOOKUP(A21,#REF!,13,FALSE))*ExchangeRate)</f>
        <v>#REF!</v>
      </c>
      <c r="J21" s="487" t="e">
        <f t="shared" ref="J21:J27" si="2">IF(ISTEXT(I21),I21,H21*I21)</f>
        <v>#REF!</v>
      </c>
      <c r="K21" s="485"/>
      <c r="L21" s="488" t="e">
        <f>IF(ISNA(VLOOKUP($A21,#REF!,14,FALSE))=TRUE,"Invalid ID#",VLOOKUP($A21,#REF!,14,FALSE))</f>
        <v>#REF!</v>
      </c>
      <c r="M21" s="516" t="e">
        <f>IF(ISNA(VLOOKUP($A21,#REF!,15,FALSE))=TRUE,"Invalid ID#",VLOOKUP($A21,#REF!,15,FALSE))</f>
        <v>#REF!</v>
      </c>
      <c r="N21" s="490" t="e">
        <f>IF(ISNA(VLOOKUP($A21,#REF!,16,FALSE))=TRUE,"Invalid ID#",VLOOKUP($A21,#REF!,16,FALSE))</f>
        <v>#REF!</v>
      </c>
      <c r="O21" s="491" t="e">
        <f t="shared" ref="O21:O27" si="3">ROUNDUP((H21*N21),0)</f>
        <v>#REF!</v>
      </c>
      <c r="P21" s="492" t="e">
        <f>IF(ISNA(VLOOKUP($A21,#REF!,17,FALSE))=TRUE,"Invalid ID#",VLOOKUP($A21,#REF!,17,FALSE))</f>
        <v>#REF!</v>
      </c>
      <c r="Q21" s="492" t="e">
        <f>IF(ISNA(VLOOKUP($A21,#REF!,18,FALSE))=TRUE,"Invalid ID#",VLOOKUP($A21,#REF!,18,FALSE))</f>
        <v>#REF!</v>
      </c>
      <c r="R21" s="492" t="e">
        <f>IF(ISNA(VLOOKUP($A21,#REF!,19,FALSE))=TRUE,"Invalid ID#",VLOOKUP($A21,#REF!,19,FALSE))</f>
        <v>#REF!</v>
      </c>
    </row>
    <row r="22" spans="1:18" s="100" customFormat="1" ht="12" customHeight="1" outlineLevel="1">
      <c r="A22" s="481" t="s">
        <v>20</v>
      </c>
      <c r="B22" s="482" t="e">
        <f>IF(ISNA(VLOOKUP($A22,#REF!,9,FALSE))=TRUE,"Invalid ID#",VLOOKUP($A22,#REF!,9,FALSE))</f>
        <v>#REF!</v>
      </c>
      <c r="C22" s="482" t="e">
        <f>IF(ISNA(VLOOKUP($A22,#REF!,10,FALSE))=TRUE,"Invalid ID#",VLOOKUP($A22,#REF!,10,FALSE))</f>
        <v>#REF!</v>
      </c>
      <c r="D22" s="483"/>
      <c r="E22" s="488" t="e">
        <f>IF(ISNA(VLOOKUP($A22,#REF!,7,FALSE))=TRUE,"Invalid ID#",VLOOKUP($A22,#REF!,7,FALSE))</f>
        <v>#REF!</v>
      </c>
      <c r="F22" s="488" t="e">
        <f>IF(ISNA(VLOOKUP($A22,#REF!,8,FALSE))=TRUE,"Invalid ID#",VLOOKUP($A22,#REF!,8,FALSE))</f>
        <v>#REF!</v>
      </c>
      <c r="G22" s="488" t="e">
        <f>IF(ISNA(VLOOKUP($A22,#REF!,12,FALSE))=TRUE,"Invalid ID#",VLOOKUP($A22,#REF!,12,FALSE))</f>
        <v>#REF!</v>
      </c>
      <c r="H22" s="485">
        <v>0</v>
      </c>
      <c r="I22" s="486" t="e">
        <f>IF(ISTEXT((VLOOKUP(A22,#REF!,13,FALSE))),(VLOOKUP(A22,#REF!,13,FALSE)),IF(ISNUMBER(VLOOKUP(A22,#REF!,13,FALSE))*ExchangeRate,VLOOKUP(A22,#REF!,13,FALSE))*ExchangeRate)</f>
        <v>#REF!</v>
      </c>
      <c r="J22" s="487" t="e">
        <f t="shared" si="2"/>
        <v>#REF!</v>
      </c>
      <c r="K22" s="485"/>
      <c r="L22" s="488" t="e">
        <f>IF(ISNA(VLOOKUP($A22,#REF!,14,FALSE))=TRUE,"Invalid ID#",VLOOKUP($A22,#REF!,14,FALSE))</f>
        <v>#REF!</v>
      </c>
      <c r="M22" s="516" t="e">
        <f>IF(ISNA(VLOOKUP($A22,#REF!,15,FALSE))=TRUE,"Invalid ID#",VLOOKUP($A22,#REF!,15,FALSE))</f>
        <v>#REF!</v>
      </c>
      <c r="N22" s="490" t="e">
        <f>IF(ISNA(VLOOKUP($A22,#REF!,16,FALSE))=TRUE,"Invalid ID#",VLOOKUP($A22,#REF!,16,FALSE))</f>
        <v>#REF!</v>
      </c>
      <c r="O22" s="491" t="e">
        <f t="shared" si="3"/>
        <v>#REF!</v>
      </c>
      <c r="P22" s="492" t="e">
        <f>IF(ISNA(VLOOKUP($A22,#REF!,17,FALSE))=TRUE,"Invalid ID#",VLOOKUP($A22,#REF!,17,FALSE))</f>
        <v>#REF!</v>
      </c>
      <c r="Q22" s="492" t="e">
        <f>IF(ISNA(VLOOKUP($A22,#REF!,18,FALSE))=TRUE,"Invalid ID#",VLOOKUP($A22,#REF!,18,FALSE))</f>
        <v>#REF!</v>
      </c>
      <c r="R22" s="492" t="e">
        <f>IF(ISNA(VLOOKUP($A22,#REF!,19,FALSE))=TRUE,"Invalid ID#",VLOOKUP($A22,#REF!,19,FALSE))</f>
        <v>#REF!</v>
      </c>
    </row>
    <row r="23" spans="1:18" s="100" customFormat="1" ht="12" customHeight="1" outlineLevel="1">
      <c r="A23" s="481" t="s">
        <v>20</v>
      </c>
      <c r="B23" s="482" t="e">
        <f>IF(ISNA(VLOOKUP($A23,#REF!,9,FALSE))=TRUE,"Invalid ID#",VLOOKUP($A23,#REF!,9,FALSE))</f>
        <v>#REF!</v>
      </c>
      <c r="C23" s="482" t="e">
        <f>IF(ISNA(VLOOKUP($A23,#REF!,10,FALSE))=TRUE,"Invalid ID#",VLOOKUP($A23,#REF!,10,FALSE))</f>
        <v>#REF!</v>
      </c>
      <c r="D23" s="483"/>
      <c r="E23" s="488" t="e">
        <f>IF(ISNA(VLOOKUP($A23,#REF!,7,FALSE))=TRUE,"Invalid ID#",VLOOKUP($A23,#REF!,7,FALSE))</f>
        <v>#REF!</v>
      </c>
      <c r="F23" s="488" t="e">
        <f>IF(ISNA(VLOOKUP($A23,#REF!,8,FALSE))=TRUE,"Invalid ID#",VLOOKUP($A23,#REF!,8,FALSE))</f>
        <v>#REF!</v>
      </c>
      <c r="G23" s="488" t="e">
        <f>IF(ISNA(VLOOKUP($A23,#REF!,12,FALSE))=TRUE,"Invalid ID#",VLOOKUP($A23,#REF!,12,FALSE))</f>
        <v>#REF!</v>
      </c>
      <c r="H23" s="485">
        <v>0</v>
      </c>
      <c r="I23" s="486" t="e">
        <f>IF(ISTEXT((VLOOKUP(A23,#REF!,13,FALSE))),(VLOOKUP(A23,#REF!,13,FALSE)),IF(ISNUMBER(VLOOKUP(A23,#REF!,13,FALSE))*ExchangeRate,VLOOKUP(A23,#REF!,13,FALSE))*ExchangeRate)</f>
        <v>#REF!</v>
      </c>
      <c r="J23" s="487" t="e">
        <f t="shared" si="2"/>
        <v>#REF!</v>
      </c>
      <c r="K23" s="485"/>
      <c r="L23" s="488" t="e">
        <f>IF(ISNA(VLOOKUP($A23,#REF!,14,FALSE))=TRUE,"Invalid ID#",VLOOKUP($A23,#REF!,14,FALSE))</f>
        <v>#REF!</v>
      </c>
      <c r="M23" s="516" t="e">
        <f>IF(ISNA(VLOOKUP($A23,#REF!,15,FALSE))=TRUE,"Invalid ID#",VLOOKUP($A23,#REF!,15,FALSE))</f>
        <v>#REF!</v>
      </c>
      <c r="N23" s="490" t="e">
        <f>IF(ISNA(VLOOKUP($A23,#REF!,16,FALSE))=TRUE,"Invalid ID#",VLOOKUP($A23,#REF!,16,FALSE))</f>
        <v>#REF!</v>
      </c>
      <c r="O23" s="491" t="e">
        <f t="shared" si="3"/>
        <v>#REF!</v>
      </c>
      <c r="P23" s="492" t="e">
        <f>IF(ISNA(VLOOKUP($A23,#REF!,17,FALSE))=TRUE,"Invalid ID#",VLOOKUP($A23,#REF!,17,FALSE))</f>
        <v>#REF!</v>
      </c>
      <c r="Q23" s="492" t="e">
        <f>IF(ISNA(VLOOKUP($A23,#REF!,18,FALSE))=TRUE,"Invalid ID#",VLOOKUP($A23,#REF!,18,FALSE))</f>
        <v>#REF!</v>
      </c>
      <c r="R23" s="492" t="e">
        <f>IF(ISNA(VLOOKUP($A23,#REF!,19,FALSE))=TRUE,"Invalid ID#",VLOOKUP($A23,#REF!,19,FALSE))</f>
        <v>#REF!</v>
      </c>
    </row>
    <row r="24" spans="1:18" s="100" customFormat="1" ht="12" customHeight="1" outlineLevel="1">
      <c r="A24" s="481" t="s">
        <v>20</v>
      </c>
      <c r="B24" s="482" t="e">
        <f>IF(ISNA(VLOOKUP($A24,#REF!,9,FALSE))=TRUE,"Invalid ID#",VLOOKUP($A24,#REF!,9,FALSE))</f>
        <v>#REF!</v>
      </c>
      <c r="C24" s="482" t="e">
        <f>IF(ISNA(VLOOKUP($A24,#REF!,10,FALSE))=TRUE,"Invalid ID#",VLOOKUP($A24,#REF!,10,FALSE))</f>
        <v>#REF!</v>
      </c>
      <c r="D24" s="483"/>
      <c r="E24" s="488" t="e">
        <f>IF(ISNA(VLOOKUP($A24,#REF!,7,FALSE))=TRUE,"Invalid ID#",VLOOKUP($A24,#REF!,7,FALSE))</f>
        <v>#REF!</v>
      </c>
      <c r="F24" s="488" t="e">
        <f>IF(ISNA(VLOOKUP($A24,#REF!,8,FALSE))=TRUE,"Invalid ID#",VLOOKUP($A24,#REF!,8,FALSE))</f>
        <v>#REF!</v>
      </c>
      <c r="G24" s="488" t="e">
        <f>IF(ISNA(VLOOKUP($A24,#REF!,12,FALSE))=TRUE,"Invalid ID#",VLOOKUP($A24,#REF!,12,FALSE))</f>
        <v>#REF!</v>
      </c>
      <c r="H24" s="485">
        <v>0</v>
      </c>
      <c r="I24" s="486" t="e">
        <f>IF(ISTEXT((VLOOKUP(A24,#REF!,13,FALSE))),(VLOOKUP(A24,#REF!,13,FALSE)),IF(ISNUMBER(VLOOKUP(A24,#REF!,13,FALSE))*ExchangeRate,VLOOKUP(A24,#REF!,13,FALSE))*ExchangeRate)</f>
        <v>#REF!</v>
      </c>
      <c r="J24" s="487" t="e">
        <f t="shared" si="2"/>
        <v>#REF!</v>
      </c>
      <c r="K24" s="485"/>
      <c r="L24" s="488" t="e">
        <f>IF(ISNA(VLOOKUP($A24,#REF!,14,FALSE))=TRUE,"Invalid ID#",VLOOKUP($A24,#REF!,14,FALSE))</f>
        <v>#REF!</v>
      </c>
      <c r="M24" s="516" t="e">
        <f>IF(ISNA(VLOOKUP($A24,#REF!,15,FALSE))=TRUE,"Invalid ID#",VLOOKUP($A24,#REF!,15,FALSE))</f>
        <v>#REF!</v>
      </c>
      <c r="N24" s="490" t="e">
        <f>IF(ISNA(VLOOKUP($A24,#REF!,16,FALSE))=TRUE,"Invalid ID#",VLOOKUP($A24,#REF!,16,FALSE))</f>
        <v>#REF!</v>
      </c>
      <c r="O24" s="491" t="e">
        <f t="shared" si="3"/>
        <v>#REF!</v>
      </c>
      <c r="P24" s="492" t="e">
        <f>IF(ISNA(VLOOKUP($A24,#REF!,17,FALSE))=TRUE,"Invalid ID#",VLOOKUP($A24,#REF!,17,FALSE))</f>
        <v>#REF!</v>
      </c>
      <c r="Q24" s="492" t="e">
        <f>IF(ISNA(VLOOKUP($A24,#REF!,18,FALSE))=TRUE,"Invalid ID#",VLOOKUP($A24,#REF!,18,FALSE))</f>
        <v>#REF!</v>
      </c>
      <c r="R24" s="492" t="e">
        <f>IF(ISNA(VLOOKUP($A24,#REF!,19,FALSE))=TRUE,"Invalid ID#",VLOOKUP($A24,#REF!,19,FALSE))</f>
        <v>#REF!</v>
      </c>
    </row>
    <row r="25" spans="1:18" s="100" customFormat="1" ht="12" customHeight="1" outlineLevel="1">
      <c r="A25" s="481" t="s">
        <v>20</v>
      </c>
      <c r="B25" s="482" t="e">
        <f>IF(ISNA(VLOOKUP($A25,#REF!,9,FALSE))=TRUE,"Invalid ID#",VLOOKUP($A25,#REF!,9,FALSE))</f>
        <v>#REF!</v>
      </c>
      <c r="C25" s="482" t="e">
        <f>IF(ISNA(VLOOKUP($A25,#REF!,10,FALSE))=TRUE,"Invalid ID#",VLOOKUP($A25,#REF!,10,FALSE))</f>
        <v>#REF!</v>
      </c>
      <c r="D25" s="483"/>
      <c r="E25" s="488" t="e">
        <f>IF(ISNA(VLOOKUP($A25,#REF!,7,FALSE))=TRUE,"Invalid ID#",VLOOKUP($A25,#REF!,7,FALSE))</f>
        <v>#REF!</v>
      </c>
      <c r="F25" s="488" t="e">
        <f>IF(ISNA(VLOOKUP($A25,#REF!,8,FALSE))=TRUE,"Invalid ID#",VLOOKUP($A25,#REF!,8,FALSE))</f>
        <v>#REF!</v>
      </c>
      <c r="G25" s="488" t="e">
        <f>IF(ISNA(VLOOKUP($A25,#REF!,12,FALSE))=TRUE,"Invalid ID#",VLOOKUP($A25,#REF!,12,FALSE))</f>
        <v>#REF!</v>
      </c>
      <c r="H25" s="485">
        <v>0</v>
      </c>
      <c r="I25" s="486" t="e">
        <f>IF(ISTEXT((VLOOKUP(A25,#REF!,13,FALSE))),(VLOOKUP(A25,#REF!,13,FALSE)),IF(ISNUMBER(VLOOKUP(A25,#REF!,13,FALSE))*ExchangeRate,VLOOKUP(A25,#REF!,13,FALSE))*ExchangeRate)</f>
        <v>#REF!</v>
      </c>
      <c r="J25" s="487" t="e">
        <f t="shared" si="2"/>
        <v>#REF!</v>
      </c>
      <c r="K25" s="485"/>
      <c r="L25" s="488" t="e">
        <f>IF(ISNA(VLOOKUP($A25,#REF!,14,FALSE))=TRUE,"Invalid ID#",VLOOKUP($A25,#REF!,14,FALSE))</f>
        <v>#REF!</v>
      </c>
      <c r="M25" s="516" t="e">
        <f>IF(ISNA(VLOOKUP($A25,#REF!,15,FALSE))=TRUE,"Invalid ID#",VLOOKUP($A25,#REF!,15,FALSE))</f>
        <v>#REF!</v>
      </c>
      <c r="N25" s="490" t="e">
        <f>IF(ISNA(VLOOKUP($A25,#REF!,16,FALSE))=TRUE,"Invalid ID#",VLOOKUP($A25,#REF!,16,FALSE))</f>
        <v>#REF!</v>
      </c>
      <c r="O25" s="491" t="e">
        <f t="shared" si="3"/>
        <v>#REF!</v>
      </c>
      <c r="P25" s="492" t="e">
        <f>IF(ISNA(VLOOKUP($A25,#REF!,17,FALSE))=TRUE,"Invalid ID#",VLOOKUP($A25,#REF!,17,FALSE))</f>
        <v>#REF!</v>
      </c>
      <c r="Q25" s="492" t="e">
        <f>IF(ISNA(VLOOKUP($A25,#REF!,18,FALSE))=TRUE,"Invalid ID#",VLOOKUP($A25,#REF!,18,FALSE))</f>
        <v>#REF!</v>
      </c>
      <c r="R25" s="492" t="e">
        <f>IF(ISNA(VLOOKUP($A25,#REF!,19,FALSE))=TRUE,"Invalid ID#",VLOOKUP($A25,#REF!,19,FALSE))</f>
        <v>#REF!</v>
      </c>
    </row>
    <row r="26" spans="1:18" s="100" customFormat="1" ht="12" customHeight="1" outlineLevel="1">
      <c r="A26" s="481" t="s">
        <v>20</v>
      </c>
      <c r="B26" s="482" t="e">
        <f>IF(ISNA(VLOOKUP($A26,#REF!,9,FALSE))=TRUE,"Invalid ID#",VLOOKUP($A26,#REF!,9,FALSE))</f>
        <v>#REF!</v>
      </c>
      <c r="C26" s="482" t="e">
        <f>IF(ISNA(VLOOKUP($A26,#REF!,10,FALSE))=TRUE,"Invalid ID#",VLOOKUP($A26,#REF!,10,FALSE))</f>
        <v>#REF!</v>
      </c>
      <c r="D26" s="483"/>
      <c r="E26" s="488" t="e">
        <f>IF(ISNA(VLOOKUP($A26,#REF!,7,FALSE))=TRUE,"Invalid ID#",VLOOKUP($A26,#REF!,7,FALSE))</f>
        <v>#REF!</v>
      </c>
      <c r="F26" s="488" t="e">
        <f>IF(ISNA(VLOOKUP($A26,#REF!,8,FALSE))=TRUE,"Invalid ID#",VLOOKUP($A26,#REF!,8,FALSE))</f>
        <v>#REF!</v>
      </c>
      <c r="G26" s="488" t="e">
        <f>IF(ISNA(VLOOKUP($A26,#REF!,12,FALSE))=TRUE,"Invalid ID#",VLOOKUP($A26,#REF!,12,FALSE))</f>
        <v>#REF!</v>
      </c>
      <c r="H26" s="485">
        <v>0</v>
      </c>
      <c r="I26" s="486" t="e">
        <f>IF(ISTEXT((VLOOKUP(A26,#REF!,13,FALSE))),(VLOOKUP(A26,#REF!,13,FALSE)),IF(ISNUMBER(VLOOKUP(A26,#REF!,13,FALSE))*ExchangeRate,VLOOKUP(A26,#REF!,13,FALSE))*ExchangeRate)</f>
        <v>#REF!</v>
      </c>
      <c r="J26" s="487" t="e">
        <f t="shared" si="2"/>
        <v>#REF!</v>
      </c>
      <c r="K26" s="485"/>
      <c r="L26" s="488" t="e">
        <f>IF(ISNA(VLOOKUP($A26,#REF!,14,FALSE))=TRUE,"Invalid ID#",VLOOKUP($A26,#REF!,14,FALSE))</f>
        <v>#REF!</v>
      </c>
      <c r="M26" s="516" t="e">
        <f>IF(ISNA(VLOOKUP($A26,#REF!,15,FALSE))=TRUE,"Invalid ID#",VLOOKUP($A26,#REF!,15,FALSE))</f>
        <v>#REF!</v>
      </c>
      <c r="N26" s="490" t="e">
        <f>IF(ISNA(VLOOKUP($A26,#REF!,16,FALSE))=TRUE,"Invalid ID#",VLOOKUP($A26,#REF!,16,FALSE))</f>
        <v>#REF!</v>
      </c>
      <c r="O26" s="491" t="e">
        <f t="shared" si="3"/>
        <v>#REF!</v>
      </c>
      <c r="P26" s="492" t="e">
        <f>IF(ISNA(VLOOKUP($A26,#REF!,17,FALSE))=TRUE,"Invalid ID#",VLOOKUP($A26,#REF!,17,FALSE))</f>
        <v>#REF!</v>
      </c>
      <c r="Q26" s="492" t="e">
        <f>IF(ISNA(VLOOKUP($A26,#REF!,18,FALSE))=TRUE,"Invalid ID#",VLOOKUP($A26,#REF!,18,FALSE))</f>
        <v>#REF!</v>
      </c>
      <c r="R26" s="492" t="e">
        <f>IF(ISNA(VLOOKUP($A26,#REF!,19,FALSE))=TRUE,"Invalid ID#",VLOOKUP($A26,#REF!,19,FALSE))</f>
        <v>#REF!</v>
      </c>
    </row>
    <row r="27" spans="1:18" s="100" customFormat="1" ht="12" customHeight="1" outlineLevel="1" thickBot="1">
      <c r="A27" s="481" t="s">
        <v>20</v>
      </c>
      <c r="B27" s="482" t="e">
        <f>IF(ISNA(VLOOKUP($A27,#REF!,9,FALSE))=TRUE,"Invalid ID#",VLOOKUP($A27,#REF!,9,FALSE))</f>
        <v>#REF!</v>
      </c>
      <c r="C27" s="482" t="e">
        <f>IF(ISNA(VLOOKUP($A27,#REF!,10,FALSE))=TRUE,"Invalid ID#",VLOOKUP($A27,#REF!,10,FALSE))</f>
        <v>#REF!</v>
      </c>
      <c r="D27" s="483"/>
      <c r="E27" s="488" t="e">
        <f>IF(ISNA(VLOOKUP($A27,#REF!,7,FALSE))=TRUE,"Invalid ID#",VLOOKUP($A27,#REF!,7,FALSE))</f>
        <v>#REF!</v>
      </c>
      <c r="F27" s="488" t="e">
        <f>IF(ISNA(VLOOKUP($A27,#REF!,8,FALSE))=TRUE,"Invalid ID#",VLOOKUP($A27,#REF!,8,FALSE))</f>
        <v>#REF!</v>
      </c>
      <c r="G27" s="488" t="e">
        <f>IF(ISNA(VLOOKUP($A27,#REF!,12,FALSE))=TRUE,"Invalid ID#",VLOOKUP($A27,#REF!,12,FALSE))</f>
        <v>#REF!</v>
      </c>
      <c r="H27" s="485">
        <v>0</v>
      </c>
      <c r="I27" s="486" t="e">
        <f>IF(ISTEXT((VLOOKUP(A27,#REF!,13,FALSE))),(VLOOKUP(A27,#REF!,13,FALSE)),IF(ISNUMBER(VLOOKUP(A27,#REF!,13,FALSE))*ExchangeRate,VLOOKUP(A27,#REF!,13,FALSE))*ExchangeRate)</f>
        <v>#REF!</v>
      </c>
      <c r="J27" s="487" t="e">
        <f t="shared" si="2"/>
        <v>#REF!</v>
      </c>
      <c r="K27" s="485"/>
      <c r="L27" s="488" t="e">
        <f>IF(ISNA(VLOOKUP($A27,#REF!,14,FALSE))=TRUE,"Invalid ID#",VLOOKUP($A27,#REF!,14,FALSE))</f>
        <v>#REF!</v>
      </c>
      <c r="M27" s="516" t="e">
        <f>IF(ISNA(VLOOKUP($A27,#REF!,15,FALSE))=TRUE,"Invalid ID#",VLOOKUP($A27,#REF!,15,FALSE))</f>
        <v>#REF!</v>
      </c>
      <c r="N27" s="490" t="e">
        <f>IF(ISNA(VLOOKUP($A27,#REF!,16,FALSE))=TRUE,"Invalid ID#",VLOOKUP($A27,#REF!,16,FALSE))</f>
        <v>#REF!</v>
      </c>
      <c r="O27" s="491" t="e">
        <f t="shared" si="3"/>
        <v>#REF!</v>
      </c>
      <c r="P27" s="492" t="e">
        <f>IF(ISNA(VLOOKUP($A27,#REF!,17,FALSE))=TRUE,"Invalid ID#",VLOOKUP($A27,#REF!,17,FALSE))</f>
        <v>#REF!</v>
      </c>
      <c r="Q27" s="492" t="e">
        <f>IF(ISNA(VLOOKUP($A27,#REF!,18,FALSE))=TRUE,"Invalid ID#",VLOOKUP($A27,#REF!,18,FALSE))</f>
        <v>#REF!</v>
      </c>
      <c r="R27" s="492" t="e">
        <f>IF(ISNA(VLOOKUP($A27,#REF!,19,FALSE))=TRUE,"Invalid ID#",VLOOKUP($A27,#REF!,19,FALSE))</f>
        <v>#REF!</v>
      </c>
    </row>
    <row r="28" spans="1:18" s="100" customFormat="1" ht="12" customHeight="1" outlineLevel="1" thickTop="1">
      <c r="A28" s="97"/>
      <c r="B28" s="98"/>
      <c r="C28" s="98"/>
      <c r="D28" s="327"/>
      <c r="E28" s="327"/>
      <c r="F28" s="327"/>
      <c r="G28" s="325"/>
      <c r="H28" s="359"/>
      <c r="I28" s="25"/>
      <c r="J28" s="495"/>
      <c r="K28" s="496" t="e">
        <f>SUM(J20:J28)</f>
        <v>#REF!</v>
      </c>
      <c r="L28" s="451"/>
      <c r="M28" s="451"/>
      <c r="N28" s="27"/>
      <c r="O28" s="28"/>
      <c r="P28" s="29"/>
      <c r="Q28" s="29"/>
      <c r="R28" s="29"/>
    </row>
    <row r="29" spans="1:18" s="104" customFormat="1" ht="12" customHeight="1" outlineLevel="1">
      <c r="A29" s="101"/>
      <c r="B29" s="102"/>
      <c r="C29" s="102"/>
      <c r="D29" s="325"/>
      <c r="E29" s="325"/>
      <c r="F29" s="325"/>
      <c r="G29" s="103"/>
      <c r="H29" s="349"/>
      <c r="I29" s="349"/>
      <c r="J29" s="26"/>
      <c r="L29" s="452"/>
      <c r="M29" s="452"/>
      <c r="N29" s="246"/>
      <c r="O29" s="106"/>
      <c r="P29" s="247"/>
      <c r="Q29" s="247"/>
      <c r="R29" s="247"/>
    </row>
    <row r="30" spans="1:18" s="114" customFormat="1" ht="12" customHeight="1" outlineLevel="1">
      <c r="A30" s="107"/>
      <c r="B30" s="108"/>
      <c r="C30" s="108"/>
      <c r="D30" s="92" t="s">
        <v>74</v>
      </c>
      <c r="E30" s="109"/>
      <c r="F30" s="109"/>
      <c r="G30" s="111"/>
      <c r="H30" s="112"/>
      <c r="I30" s="112"/>
      <c r="J30" s="112"/>
      <c r="K30" s="112"/>
      <c r="L30" s="453"/>
      <c r="M30" s="453"/>
      <c r="N30" s="248"/>
      <c r="O30" s="113"/>
      <c r="P30" s="249"/>
      <c r="Q30" s="249"/>
      <c r="R30" s="249"/>
    </row>
    <row r="31" spans="1:18" s="100" customFormat="1" ht="12" customHeight="1" outlineLevel="1">
      <c r="A31" s="481" t="s">
        <v>20</v>
      </c>
      <c r="B31" s="482" t="e">
        <f>IF(ISNA(VLOOKUP($A31,#REF!,9,FALSE))=TRUE,"Invalid ID#",VLOOKUP($A31,#REF!,9,FALSE))</f>
        <v>#REF!</v>
      </c>
      <c r="C31" s="482" t="e">
        <f>IF(ISNA(VLOOKUP($A31,#REF!,10,FALSE))=TRUE,"Invalid ID#",VLOOKUP($A31,#REF!,10,FALSE))</f>
        <v>#REF!</v>
      </c>
      <c r="D31" s="483"/>
      <c r="E31" s="488" t="e">
        <f>IF(ISNA(VLOOKUP($A31,#REF!,7,FALSE))=TRUE,"Invalid ID#",VLOOKUP($A31,#REF!,7,FALSE))</f>
        <v>#REF!</v>
      </c>
      <c r="F31" s="488" t="e">
        <f>IF(ISNA(VLOOKUP($A31,#REF!,8,FALSE))=TRUE,"Invalid ID#",VLOOKUP($A31,#REF!,8,FALSE))</f>
        <v>#REF!</v>
      </c>
      <c r="G31" s="488" t="e">
        <f>IF(ISNA(VLOOKUP($A31,#REF!,12,FALSE))=TRUE,"Invalid ID#",VLOOKUP($A31,#REF!,12,FALSE))</f>
        <v>#REF!</v>
      </c>
      <c r="H31" s="485">
        <v>0</v>
      </c>
      <c r="I31" s="486" t="e">
        <f>IF(ISTEXT((VLOOKUP(A31,#REF!,13,FALSE))),(VLOOKUP(A31,#REF!,13,FALSE)),IF(ISNUMBER(VLOOKUP(A31,#REF!,13,FALSE))*ExchangeRate,VLOOKUP(A31,#REF!,13,FALSE))*ExchangeRate)</f>
        <v>#REF!</v>
      </c>
      <c r="J31" s="487" t="e">
        <f t="shared" ref="J31:J37" si="4">IF(ISTEXT(I31),I31,H31*I31)</f>
        <v>#REF!</v>
      </c>
      <c r="K31" s="485"/>
      <c r="L31" s="488" t="e">
        <f>IF(ISNA(VLOOKUP($A31,#REF!,14,FALSE))=TRUE,"Invalid ID#",VLOOKUP($A31,#REF!,14,FALSE))</f>
        <v>#REF!</v>
      </c>
      <c r="M31" s="516" t="e">
        <f>IF(ISNA(VLOOKUP($A31,#REF!,15,FALSE))=TRUE,"Invalid ID#",VLOOKUP($A31,#REF!,15,FALSE))</f>
        <v>#REF!</v>
      </c>
      <c r="N31" s="490" t="e">
        <f>IF(ISNA(VLOOKUP($A31,#REF!,16,FALSE))=TRUE,"Invalid ID#",VLOOKUP($A31,#REF!,16,FALSE))</f>
        <v>#REF!</v>
      </c>
      <c r="O31" s="491" t="e">
        <f t="shared" ref="O31:O37" si="5">ROUNDUP((H31*N31),0)</f>
        <v>#REF!</v>
      </c>
      <c r="P31" s="492" t="e">
        <f>IF(ISNA(VLOOKUP($A31,#REF!,17,FALSE))=TRUE,"Invalid ID#",VLOOKUP($A31,#REF!,17,FALSE))</f>
        <v>#REF!</v>
      </c>
      <c r="Q31" s="492" t="e">
        <f>IF(ISNA(VLOOKUP($A31,#REF!,18,FALSE))=TRUE,"Invalid ID#",VLOOKUP($A31,#REF!,18,FALSE))</f>
        <v>#REF!</v>
      </c>
      <c r="R31" s="492" t="e">
        <f>IF(ISNA(VLOOKUP($A31,#REF!,19,FALSE))=TRUE,"Invalid ID#",VLOOKUP($A31,#REF!,19,FALSE))</f>
        <v>#REF!</v>
      </c>
    </row>
    <row r="32" spans="1:18" s="100" customFormat="1" ht="12" customHeight="1" outlineLevel="1">
      <c r="A32" s="481" t="s">
        <v>20</v>
      </c>
      <c r="B32" s="482" t="e">
        <f>IF(ISNA(VLOOKUP($A32,#REF!,9,FALSE))=TRUE,"Invalid ID#",VLOOKUP($A32,#REF!,9,FALSE))</f>
        <v>#REF!</v>
      </c>
      <c r="C32" s="482" t="e">
        <f>IF(ISNA(VLOOKUP($A32,#REF!,10,FALSE))=TRUE,"Invalid ID#",VLOOKUP($A32,#REF!,10,FALSE))</f>
        <v>#REF!</v>
      </c>
      <c r="D32" s="483"/>
      <c r="E32" s="488" t="e">
        <f>IF(ISNA(VLOOKUP($A32,#REF!,7,FALSE))=TRUE,"Invalid ID#",VLOOKUP($A32,#REF!,7,FALSE))</f>
        <v>#REF!</v>
      </c>
      <c r="F32" s="488" t="e">
        <f>IF(ISNA(VLOOKUP($A32,#REF!,8,FALSE))=TRUE,"Invalid ID#",VLOOKUP($A32,#REF!,8,FALSE))</f>
        <v>#REF!</v>
      </c>
      <c r="G32" s="488" t="e">
        <f>IF(ISNA(VLOOKUP($A32,#REF!,12,FALSE))=TRUE,"Invalid ID#",VLOOKUP($A32,#REF!,12,FALSE))</f>
        <v>#REF!</v>
      </c>
      <c r="H32" s="485">
        <v>0</v>
      </c>
      <c r="I32" s="486" t="e">
        <f>IF(ISTEXT((VLOOKUP(A32,#REF!,13,FALSE))),(VLOOKUP(A32,#REF!,13,FALSE)),IF(ISNUMBER(VLOOKUP(A32,#REF!,13,FALSE))*ExchangeRate,VLOOKUP(A32,#REF!,13,FALSE))*ExchangeRate)</f>
        <v>#REF!</v>
      </c>
      <c r="J32" s="487" t="e">
        <f t="shared" si="4"/>
        <v>#REF!</v>
      </c>
      <c r="K32" s="485"/>
      <c r="L32" s="488" t="e">
        <f>IF(ISNA(VLOOKUP($A32,#REF!,14,FALSE))=TRUE,"Invalid ID#",VLOOKUP($A32,#REF!,14,FALSE))</f>
        <v>#REF!</v>
      </c>
      <c r="M32" s="516" t="e">
        <f>IF(ISNA(VLOOKUP($A32,#REF!,15,FALSE))=TRUE,"Invalid ID#",VLOOKUP($A32,#REF!,15,FALSE))</f>
        <v>#REF!</v>
      </c>
      <c r="N32" s="490" t="e">
        <f>IF(ISNA(VLOOKUP($A32,#REF!,16,FALSE))=TRUE,"Invalid ID#",VLOOKUP($A32,#REF!,16,FALSE))</f>
        <v>#REF!</v>
      </c>
      <c r="O32" s="491" t="e">
        <f t="shared" si="5"/>
        <v>#REF!</v>
      </c>
      <c r="P32" s="492" t="e">
        <f>IF(ISNA(VLOOKUP($A32,#REF!,17,FALSE))=TRUE,"Invalid ID#",VLOOKUP($A32,#REF!,17,FALSE))</f>
        <v>#REF!</v>
      </c>
      <c r="Q32" s="492" t="e">
        <f>IF(ISNA(VLOOKUP($A32,#REF!,18,FALSE))=TRUE,"Invalid ID#",VLOOKUP($A32,#REF!,18,FALSE))</f>
        <v>#REF!</v>
      </c>
      <c r="R32" s="492" t="e">
        <f>IF(ISNA(VLOOKUP($A32,#REF!,19,FALSE))=TRUE,"Invalid ID#",VLOOKUP($A32,#REF!,19,FALSE))</f>
        <v>#REF!</v>
      </c>
    </row>
    <row r="33" spans="1:18" s="100" customFormat="1" ht="12" customHeight="1" outlineLevel="1">
      <c r="A33" s="481" t="s">
        <v>20</v>
      </c>
      <c r="B33" s="482" t="e">
        <f>IF(ISNA(VLOOKUP($A33,#REF!,9,FALSE))=TRUE,"Invalid ID#",VLOOKUP($A33,#REF!,9,FALSE))</f>
        <v>#REF!</v>
      </c>
      <c r="C33" s="482" t="e">
        <f>IF(ISNA(VLOOKUP($A33,#REF!,10,FALSE))=TRUE,"Invalid ID#",VLOOKUP($A33,#REF!,10,FALSE))</f>
        <v>#REF!</v>
      </c>
      <c r="D33" s="483"/>
      <c r="E33" s="488" t="e">
        <f>IF(ISNA(VLOOKUP($A33,#REF!,7,FALSE))=TRUE,"Invalid ID#",VLOOKUP($A33,#REF!,7,FALSE))</f>
        <v>#REF!</v>
      </c>
      <c r="F33" s="488" t="e">
        <f>IF(ISNA(VLOOKUP($A33,#REF!,8,FALSE))=TRUE,"Invalid ID#",VLOOKUP($A33,#REF!,8,FALSE))</f>
        <v>#REF!</v>
      </c>
      <c r="G33" s="488" t="e">
        <f>IF(ISNA(VLOOKUP($A33,#REF!,12,FALSE))=TRUE,"Invalid ID#",VLOOKUP($A33,#REF!,12,FALSE))</f>
        <v>#REF!</v>
      </c>
      <c r="H33" s="485">
        <v>0</v>
      </c>
      <c r="I33" s="486" t="e">
        <f>IF(ISTEXT((VLOOKUP(A33,#REF!,13,FALSE))),(VLOOKUP(A33,#REF!,13,FALSE)),IF(ISNUMBER(VLOOKUP(A33,#REF!,13,FALSE))*ExchangeRate,VLOOKUP(A33,#REF!,13,FALSE))*ExchangeRate)</f>
        <v>#REF!</v>
      </c>
      <c r="J33" s="487" t="e">
        <f t="shared" si="4"/>
        <v>#REF!</v>
      </c>
      <c r="K33" s="485"/>
      <c r="L33" s="488" t="e">
        <f>IF(ISNA(VLOOKUP($A33,#REF!,14,FALSE))=TRUE,"Invalid ID#",VLOOKUP($A33,#REF!,14,FALSE))</f>
        <v>#REF!</v>
      </c>
      <c r="M33" s="516" t="e">
        <f>IF(ISNA(VLOOKUP($A33,#REF!,15,FALSE))=TRUE,"Invalid ID#",VLOOKUP($A33,#REF!,15,FALSE))</f>
        <v>#REF!</v>
      </c>
      <c r="N33" s="490" t="e">
        <f>IF(ISNA(VLOOKUP($A33,#REF!,16,FALSE))=TRUE,"Invalid ID#",VLOOKUP($A33,#REF!,16,FALSE))</f>
        <v>#REF!</v>
      </c>
      <c r="O33" s="491" t="e">
        <f t="shared" si="5"/>
        <v>#REF!</v>
      </c>
      <c r="P33" s="492" t="e">
        <f>IF(ISNA(VLOOKUP($A33,#REF!,17,FALSE))=TRUE,"Invalid ID#",VLOOKUP($A33,#REF!,17,FALSE))</f>
        <v>#REF!</v>
      </c>
      <c r="Q33" s="492" t="e">
        <f>IF(ISNA(VLOOKUP($A33,#REF!,18,FALSE))=TRUE,"Invalid ID#",VLOOKUP($A33,#REF!,18,FALSE))</f>
        <v>#REF!</v>
      </c>
      <c r="R33" s="492" t="e">
        <f>IF(ISNA(VLOOKUP($A33,#REF!,19,FALSE))=TRUE,"Invalid ID#",VLOOKUP($A33,#REF!,19,FALSE))</f>
        <v>#REF!</v>
      </c>
    </row>
    <row r="34" spans="1:18" s="100" customFormat="1" ht="12" customHeight="1" outlineLevel="1">
      <c r="A34" s="481" t="s">
        <v>20</v>
      </c>
      <c r="B34" s="482" t="e">
        <f>IF(ISNA(VLOOKUP($A34,#REF!,9,FALSE))=TRUE,"Invalid ID#",VLOOKUP($A34,#REF!,9,FALSE))</f>
        <v>#REF!</v>
      </c>
      <c r="C34" s="482" t="e">
        <f>IF(ISNA(VLOOKUP($A34,#REF!,10,FALSE))=TRUE,"Invalid ID#",VLOOKUP($A34,#REF!,10,FALSE))</f>
        <v>#REF!</v>
      </c>
      <c r="D34" s="483"/>
      <c r="E34" s="488" t="e">
        <f>IF(ISNA(VLOOKUP($A34,#REF!,7,FALSE))=TRUE,"Invalid ID#",VLOOKUP($A34,#REF!,7,FALSE))</f>
        <v>#REF!</v>
      </c>
      <c r="F34" s="488" t="e">
        <f>IF(ISNA(VLOOKUP($A34,#REF!,8,FALSE))=TRUE,"Invalid ID#",VLOOKUP($A34,#REF!,8,FALSE))</f>
        <v>#REF!</v>
      </c>
      <c r="G34" s="488" t="e">
        <f>IF(ISNA(VLOOKUP($A34,#REF!,12,FALSE))=TRUE,"Invalid ID#",VLOOKUP($A34,#REF!,12,FALSE))</f>
        <v>#REF!</v>
      </c>
      <c r="H34" s="485">
        <v>0</v>
      </c>
      <c r="I34" s="486" t="e">
        <f>IF(ISTEXT((VLOOKUP(A34,#REF!,13,FALSE))),(VLOOKUP(A34,#REF!,13,FALSE)),IF(ISNUMBER(VLOOKUP(A34,#REF!,13,FALSE))*ExchangeRate,VLOOKUP(A34,#REF!,13,FALSE))*ExchangeRate)</f>
        <v>#REF!</v>
      </c>
      <c r="J34" s="487" t="e">
        <f t="shared" si="4"/>
        <v>#REF!</v>
      </c>
      <c r="K34" s="485"/>
      <c r="L34" s="488" t="e">
        <f>IF(ISNA(VLOOKUP($A34,#REF!,14,FALSE))=TRUE,"Invalid ID#",VLOOKUP($A34,#REF!,14,FALSE))</f>
        <v>#REF!</v>
      </c>
      <c r="M34" s="516" t="e">
        <f>IF(ISNA(VLOOKUP($A34,#REF!,15,FALSE))=TRUE,"Invalid ID#",VLOOKUP($A34,#REF!,15,FALSE))</f>
        <v>#REF!</v>
      </c>
      <c r="N34" s="490" t="e">
        <f>IF(ISNA(VLOOKUP($A34,#REF!,16,FALSE))=TRUE,"Invalid ID#",VLOOKUP($A34,#REF!,16,FALSE))</f>
        <v>#REF!</v>
      </c>
      <c r="O34" s="491" t="e">
        <f t="shared" si="5"/>
        <v>#REF!</v>
      </c>
      <c r="P34" s="492" t="e">
        <f>IF(ISNA(VLOOKUP($A34,#REF!,17,FALSE))=TRUE,"Invalid ID#",VLOOKUP($A34,#REF!,17,FALSE))</f>
        <v>#REF!</v>
      </c>
      <c r="Q34" s="492" t="e">
        <f>IF(ISNA(VLOOKUP($A34,#REF!,18,FALSE))=TRUE,"Invalid ID#",VLOOKUP($A34,#REF!,18,FALSE))</f>
        <v>#REF!</v>
      </c>
      <c r="R34" s="492" t="e">
        <f>IF(ISNA(VLOOKUP($A34,#REF!,19,FALSE))=TRUE,"Invalid ID#",VLOOKUP($A34,#REF!,19,FALSE))</f>
        <v>#REF!</v>
      </c>
    </row>
    <row r="35" spans="1:18" s="100" customFormat="1" ht="12" customHeight="1" outlineLevel="1">
      <c r="A35" s="481" t="s">
        <v>20</v>
      </c>
      <c r="B35" s="482" t="e">
        <f>IF(ISNA(VLOOKUP($A35,#REF!,9,FALSE))=TRUE,"Invalid ID#",VLOOKUP($A35,#REF!,9,FALSE))</f>
        <v>#REF!</v>
      </c>
      <c r="C35" s="482" t="e">
        <f>IF(ISNA(VLOOKUP($A35,#REF!,10,FALSE))=TRUE,"Invalid ID#",VLOOKUP($A35,#REF!,10,FALSE))</f>
        <v>#REF!</v>
      </c>
      <c r="D35" s="483"/>
      <c r="E35" s="488" t="e">
        <f>IF(ISNA(VLOOKUP($A35,#REF!,7,FALSE))=TRUE,"Invalid ID#",VLOOKUP($A35,#REF!,7,FALSE))</f>
        <v>#REF!</v>
      </c>
      <c r="F35" s="488" t="e">
        <f>IF(ISNA(VLOOKUP($A35,#REF!,8,FALSE))=TRUE,"Invalid ID#",VLOOKUP($A35,#REF!,8,FALSE))</f>
        <v>#REF!</v>
      </c>
      <c r="G35" s="488" t="e">
        <f>IF(ISNA(VLOOKUP($A35,#REF!,12,FALSE))=TRUE,"Invalid ID#",VLOOKUP($A35,#REF!,12,FALSE))</f>
        <v>#REF!</v>
      </c>
      <c r="H35" s="485">
        <v>0</v>
      </c>
      <c r="I35" s="486" t="e">
        <f>IF(ISTEXT((VLOOKUP(A35,#REF!,13,FALSE))),(VLOOKUP(A35,#REF!,13,FALSE)),IF(ISNUMBER(VLOOKUP(A35,#REF!,13,FALSE))*ExchangeRate,VLOOKUP(A35,#REF!,13,FALSE))*ExchangeRate)</f>
        <v>#REF!</v>
      </c>
      <c r="J35" s="487" t="e">
        <f t="shared" si="4"/>
        <v>#REF!</v>
      </c>
      <c r="K35" s="485"/>
      <c r="L35" s="488" t="e">
        <f>IF(ISNA(VLOOKUP($A35,#REF!,14,FALSE))=TRUE,"Invalid ID#",VLOOKUP($A35,#REF!,14,FALSE))</f>
        <v>#REF!</v>
      </c>
      <c r="M35" s="516" t="e">
        <f>IF(ISNA(VLOOKUP($A35,#REF!,15,FALSE))=TRUE,"Invalid ID#",VLOOKUP($A35,#REF!,15,FALSE))</f>
        <v>#REF!</v>
      </c>
      <c r="N35" s="490" t="e">
        <f>IF(ISNA(VLOOKUP($A35,#REF!,16,FALSE))=TRUE,"Invalid ID#",VLOOKUP($A35,#REF!,16,FALSE))</f>
        <v>#REF!</v>
      </c>
      <c r="O35" s="491" t="e">
        <f t="shared" si="5"/>
        <v>#REF!</v>
      </c>
      <c r="P35" s="492" t="e">
        <f>IF(ISNA(VLOOKUP($A35,#REF!,17,FALSE))=TRUE,"Invalid ID#",VLOOKUP($A35,#REF!,17,FALSE))</f>
        <v>#REF!</v>
      </c>
      <c r="Q35" s="492" t="e">
        <f>IF(ISNA(VLOOKUP($A35,#REF!,18,FALSE))=TRUE,"Invalid ID#",VLOOKUP($A35,#REF!,18,FALSE))</f>
        <v>#REF!</v>
      </c>
      <c r="R35" s="492" t="e">
        <f>IF(ISNA(VLOOKUP($A35,#REF!,19,FALSE))=TRUE,"Invalid ID#",VLOOKUP($A35,#REF!,19,FALSE))</f>
        <v>#REF!</v>
      </c>
    </row>
    <row r="36" spans="1:18" s="100" customFormat="1" ht="12" customHeight="1" outlineLevel="1">
      <c r="A36" s="481" t="s">
        <v>20</v>
      </c>
      <c r="B36" s="482" t="e">
        <f>IF(ISNA(VLOOKUP($A36,#REF!,9,FALSE))=TRUE,"Invalid ID#",VLOOKUP($A36,#REF!,9,FALSE))</f>
        <v>#REF!</v>
      </c>
      <c r="C36" s="482" t="e">
        <f>IF(ISNA(VLOOKUP($A36,#REF!,10,FALSE))=TRUE,"Invalid ID#",VLOOKUP($A36,#REF!,10,FALSE))</f>
        <v>#REF!</v>
      </c>
      <c r="D36" s="483"/>
      <c r="E36" s="488" t="e">
        <f>IF(ISNA(VLOOKUP($A36,#REF!,7,FALSE))=TRUE,"Invalid ID#",VLOOKUP($A36,#REF!,7,FALSE))</f>
        <v>#REF!</v>
      </c>
      <c r="F36" s="488" t="e">
        <f>IF(ISNA(VLOOKUP($A36,#REF!,8,FALSE))=TRUE,"Invalid ID#",VLOOKUP($A36,#REF!,8,FALSE))</f>
        <v>#REF!</v>
      </c>
      <c r="G36" s="488" t="e">
        <f>IF(ISNA(VLOOKUP($A36,#REF!,12,FALSE))=TRUE,"Invalid ID#",VLOOKUP($A36,#REF!,12,FALSE))</f>
        <v>#REF!</v>
      </c>
      <c r="H36" s="485">
        <v>0</v>
      </c>
      <c r="I36" s="486" t="e">
        <f>IF(ISTEXT((VLOOKUP(A36,#REF!,13,FALSE))),(VLOOKUP(A36,#REF!,13,FALSE)),IF(ISNUMBER(VLOOKUP(A36,#REF!,13,FALSE))*ExchangeRate,VLOOKUP(A36,#REF!,13,FALSE))*ExchangeRate)</f>
        <v>#REF!</v>
      </c>
      <c r="J36" s="487" t="e">
        <f t="shared" si="4"/>
        <v>#REF!</v>
      </c>
      <c r="K36" s="485"/>
      <c r="L36" s="488" t="e">
        <f>IF(ISNA(VLOOKUP($A36,#REF!,14,FALSE))=TRUE,"Invalid ID#",VLOOKUP($A36,#REF!,14,FALSE))</f>
        <v>#REF!</v>
      </c>
      <c r="M36" s="516" t="e">
        <f>IF(ISNA(VLOOKUP($A36,#REF!,15,FALSE))=TRUE,"Invalid ID#",VLOOKUP($A36,#REF!,15,FALSE))</f>
        <v>#REF!</v>
      </c>
      <c r="N36" s="490" t="e">
        <f>IF(ISNA(VLOOKUP($A36,#REF!,16,FALSE))=TRUE,"Invalid ID#",VLOOKUP($A36,#REF!,16,FALSE))</f>
        <v>#REF!</v>
      </c>
      <c r="O36" s="491" t="e">
        <f t="shared" si="5"/>
        <v>#REF!</v>
      </c>
      <c r="P36" s="492" t="e">
        <f>IF(ISNA(VLOOKUP($A36,#REF!,17,FALSE))=TRUE,"Invalid ID#",VLOOKUP($A36,#REF!,17,FALSE))</f>
        <v>#REF!</v>
      </c>
      <c r="Q36" s="492" t="e">
        <f>IF(ISNA(VLOOKUP($A36,#REF!,18,FALSE))=TRUE,"Invalid ID#",VLOOKUP($A36,#REF!,18,FALSE))</f>
        <v>#REF!</v>
      </c>
      <c r="R36" s="492" t="e">
        <f>IF(ISNA(VLOOKUP($A36,#REF!,19,FALSE))=TRUE,"Invalid ID#",VLOOKUP($A36,#REF!,19,FALSE))</f>
        <v>#REF!</v>
      </c>
    </row>
    <row r="37" spans="1:18" s="100" customFormat="1" ht="12" customHeight="1" outlineLevel="1" thickBot="1">
      <c r="A37" s="481" t="s">
        <v>20</v>
      </c>
      <c r="B37" s="482" t="e">
        <f>IF(ISNA(VLOOKUP($A37,#REF!,9,FALSE))=TRUE,"Invalid ID#",VLOOKUP($A37,#REF!,9,FALSE))</f>
        <v>#REF!</v>
      </c>
      <c r="C37" s="482" t="e">
        <f>IF(ISNA(VLOOKUP($A37,#REF!,10,FALSE))=TRUE,"Invalid ID#",VLOOKUP($A37,#REF!,10,FALSE))</f>
        <v>#REF!</v>
      </c>
      <c r="D37" s="483"/>
      <c r="E37" s="488" t="e">
        <f>IF(ISNA(VLOOKUP($A37,#REF!,7,FALSE))=TRUE,"Invalid ID#",VLOOKUP($A37,#REF!,7,FALSE))</f>
        <v>#REF!</v>
      </c>
      <c r="F37" s="488" t="e">
        <f>IF(ISNA(VLOOKUP($A37,#REF!,8,FALSE))=TRUE,"Invalid ID#",VLOOKUP($A37,#REF!,8,FALSE))</f>
        <v>#REF!</v>
      </c>
      <c r="G37" s="488" t="e">
        <f>IF(ISNA(VLOOKUP($A37,#REF!,12,FALSE))=TRUE,"Invalid ID#",VLOOKUP($A37,#REF!,12,FALSE))</f>
        <v>#REF!</v>
      </c>
      <c r="H37" s="485">
        <v>0</v>
      </c>
      <c r="I37" s="486" t="e">
        <f>IF(ISTEXT((VLOOKUP(A37,#REF!,13,FALSE))),(VLOOKUP(A37,#REF!,13,FALSE)),IF(ISNUMBER(VLOOKUP(A37,#REF!,13,FALSE))*ExchangeRate,VLOOKUP(A37,#REF!,13,FALSE))*ExchangeRate)</f>
        <v>#REF!</v>
      </c>
      <c r="J37" s="487" t="e">
        <f t="shared" si="4"/>
        <v>#REF!</v>
      </c>
      <c r="K37" s="485"/>
      <c r="L37" s="488" t="e">
        <f>IF(ISNA(VLOOKUP($A37,#REF!,14,FALSE))=TRUE,"Invalid ID#",VLOOKUP($A37,#REF!,14,FALSE))</f>
        <v>#REF!</v>
      </c>
      <c r="M37" s="516" t="e">
        <f>IF(ISNA(VLOOKUP($A37,#REF!,15,FALSE))=TRUE,"Invalid ID#",VLOOKUP($A37,#REF!,15,FALSE))</f>
        <v>#REF!</v>
      </c>
      <c r="N37" s="490" t="e">
        <f>IF(ISNA(VLOOKUP($A37,#REF!,16,FALSE))=TRUE,"Invalid ID#",VLOOKUP($A37,#REF!,16,FALSE))</f>
        <v>#REF!</v>
      </c>
      <c r="O37" s="491" t="e">
        <f t="shared" si="5"/>
        <v>#REF!</v>
      </c>
      <c r="P37" s="492" t="e">
        <f>IF(ISNA(VLOOKUP($A37,#REF!,17,FALSE))=TRUE,"Invalid ID#",VLOOKUP($A37,#REF!,17,FALSE))</f>
        <v>#REF!</v>
      </c>
      <c r="Q37" s="492" t="e">
        <f>IF(ISNA(VLOOKUP($A37,#REF!,18,FALSE))=TRUE,"Invalid ID#",VLOOKUP($A37,#REF!,18,FALSE))</f>
        <v>#REF!</v>
      </c>
      <c r="R37" s="492" t="e">
        <f>IF(ISNA(VLOOKUP($A37,#REF!,19,FALSE))=TRUE,"Invalid ID#",VLOOKUP($A37,#REF!,19,FALSE))</f>
        <v>#REF!</v>
      </c>
    </row>
    <row r="38" spans="1:18" s="100" customFormat="1" ht="12" customHeight="1" outlineLevel="1" thickTop="1">
      <c r="A38" s="97"/>
      <c r="B38" s="98"/>
      <c r="C38" s="98"/>
      <c r="D38" s="327"/>
      <c r="E38" s="327"/>
      <c r="F38" s="327"/>
      <c r="G38" s="325"/>
      <c r="H38" s="359"/>
      <c r="I38" s="25"/>
      <c r="J38" s="495"/>
      <c r="K38" s="496" t="e">
        <f>SUM(J30:J38)</f>
        <v>#REF!</v>
      </c>
      <c r="L38" s="451"/>
      <c r="M38" s="451"/>
      <c r="N38" s="27"/>
      <c r="O38" s="28"/>
      <c r="P38" s="29"/>
      <c r="Q38" s="29"/>
      <c r="R38" s="29"/>
    </row>
    <row r="39" spans="1:18" s="104" customFormat="1" ht="12" customHeight="1" outlineLevel="1">
      <c r="A39" s="101"/>
      <c r="B39" s="102"/>
      <c r="C39" s="102"/>
      <c r="D39" s="325"/>
      <c r="E39" s="325"/>
      <c r="F39" s="325"/>
      <c r="G39" s="103"/>
      <c r="H39" s="349"/>
      <c r="I39" s="349"/>
      <c r="J39" s="26"/>
      <c r="L39" s="452"/>
      <c r="M39" s="452"/>
      <c r="N39" s="246"/>
      <c r="O39" s="106"/>
      <c r="P39" s="247"/>
      <c r="Q39" s="247"/>
      <c r="R39" s="247"/>
    </row>
    <row r="40" spans="1:18" s="114" customFormat="1" ht="12" customHeight="1" outlineLevel="1">
      <c r="A40" s="107"/>
      <c r="B40" s="108"/>
      <c r="C40" s="108"/>
      <c r="D40" s="92" t="s">
        <v>74</v>
      </c>
      <c r="E40" s="109"/>
      <c r="F40" s="109"/>
      <c r="G40" s="111"/>
      <c r="H40" s="112"/>
      <c r="I40" s="112"/>
      <c r="J40" s="112"/>
      <c r="K40" s="112"/>
      <c r="L40" s="453"/>
      <c r="M40" s="453"/>
      <c r="N40" s="248"/>
      <c r="O40" s="113"/>
      <c r="P40" s="249"/>
      <c r="Q40" s="249"/>
      <c r="R40" s="249"/>
    </row>
    <row r="41" spans="1:18" s="100" customFormat="1" ht="12" customHeight="1" outlineLevel="1">
      <c r="A41" s="481" t="s">
        <v>20</v>
      </c>
      <c r="B41" s="482" t="e">
        <f>IF(ISNA(VLOOKUP($A41,#REF!,9,FALSE))=TRUE,"Invalid ID#",VLOOKUP($A41,#REF!,9,FALSE))</f>
        <v>#REF!</v>
      </c>
      <c r="C41" s="482" t="e">
        <f>IF(ISNA(VLOOKUP($A41,#REF!,10,FALSE))=TRUE,"Invalid ID#",VLOOKUP($A41,#REF!,10,FALSE))</f>
        <v>#REF!</v>
      </c>
      <c r="D41" s="483"/>
      <c r="E41" s="488" t="e">
        <f>IF(ISNA(VLOOKUP($A41,#REF!,7,FALSE))=TRUE,"Invalid ID#",VLOOKUP($A41,#REF!,7,FALSE))</f>
        <v>#REF!</v>
      </c>
      <c r="F41" s="488" t="e">
        <f>IF(ISNA(VLOOKUP($A41,#REF!,8,FALSE))=TRUE,"Invalid ID#",VLOOKUP($A41,#REF!,8,FALSE))</f>
        <v>#REF!</v>
      </c>
      <c r="G41" s="488" t="e">
        <f>IF(ISNA(VLOOKUP($A41,#REF!,12,FALSE))=TRUE,"Invalid ID#",VLOOKUP($A41,#REF!,12,FALSE))</f>
        <v>#REF!</v>
      </c>
      <c r="H41" s="485">
        <v>0</v>
      </c>
      <c r="I41" s="486" t="e">
        <f>IF(ISTEXT((VLOOKUP(A41,#REF!,13,FALSE))),(VLOOKUP(A41,#REF!,13,FALSE)),IF(ISNUMBER(VLOOKUP(A41,#REF!,13,FALSE))*ExchangeRate,VLOOKUP(A41,#REF!,13,FALSE))*ExchangeRate)</f>
        <v>#REF!</v>
      </c>
      <c r="J41" s="487" t="e">
        <f t="shared" ref="J41:J47" si="6">IF(ISTEXT(I41),I41,H41*I41)</f>
        <v>#REF!</v>
      </c>
      <c r="K41" s="485"/>
      <c r="L41" s="488" t="e">
        <f>IF(ISNA(VLOOKUP($A41,#REF!,14,FALSE))=TRUE,"Invalid ID#",VLOOKUP($A41,#REF!,14,FALSE))</f>
        <v>#REF!</v>
      </c>
      <c r="M41" s="516" t="e">
        <f>IF(ISNA(VLOOKUP($A41,#REF!,15,FALSE))=TRUE,"Invalid ID#",VLOOKUP($A41,#REF!,15,FALSE))</f>
        <v>#REF!</v>
      </c>
      <c r="N41" s="490" t="e">
        <f>IF(ISNA(VLOOKUP($A41,#REF!,16,FALSE))=TRUE,"Invalid ID#",VLOOKUP($A41,#REF!,16,FALSE))</f>
        <v>#REF!</v>
      </c>
      <c r="O41" s="491" t="e">
        <f t="shared" ref="O41:O47" si="7">ROUNDUP((H41*N41),0)</f>
        <v>#REF!</v>
      </c>
      <c r="P41" s="492" t="e">
        <f>IF(ISNA(VLOOKUP($A41,#REF!,17,FALSE))=TRUE,"Invalid ID#",VLOOKUP($A41,#REF!,17,FALSE))</f>
        <v>#REF!</v>
      </c>
      <c r="Q41" s="492" t="e">
        <f>IF(ISNA(VLOOKUP($A41,#REF!,18,FALSE))=TRUE,"Invalid ID#",VLOOKUP($A41,#REF!,18,FALSE))</f>
        <v>#REF!</v>
      </c>
      <c r="R41" s="492" t="e">
        <f>IF(ISNA(VLOOKUP($A41,#REF!,19,FALSE))=TRUE,"Invalid ID#",VLOOKUP($A41,#REF!,19,FALSE))</f>
        <v>#REF!</v>
      </c>
    </row>
    <row r="42" spans="1:18" s="100" customFormat="1" ht="12" customHeight="1" outlineLevel="1">
      <c r="A42" s="481" t="s">
        <v>20</v>
      </c>
      <c r="B42" s="482" t="e">
        <f>IF(ISNA(VLOOKUP($A42,#REF!,9,FALSE))=TRUE,"Invalid ID#",VLOOKUP($A42,#REF!,9,FALSE))</f>
        <v>#REF!</v>
      </c>
      <c r="C42" s="482" t="e">
        <f>IF(ISNA(VLOOKUP($A42,#REF!,10,FALSE))=TRUE,"Invalid ID#",VLOOKUP($A42,#REF!,10,FALSE))</f>
        <v>#REF!</v>
      </c>
      <c r="D42" s="483"/>
      <c r="E42" s="488" t="e">
        <f>IF(ISNA(VLOOKUP($A42,#REF!,7,FALSE))=TRUE,"Invalid ID#",VLOOKUP($A42,#REF!,7,FALSE))</f>
        <v>#REF!</v>
      </c>
      <c r="F42" s="488" t="e">
        <f>IF(ISNA(VLOOKUP($A42,#REF!,8,FALSE))=TRUE,"Invalid ID#",VLOOKUP($A42,#REF!,8,FALSE))</f>
        <v>#REF!</v>
      </c>
      <c r="G42" s="488" t="e">
        <f>IF(ISNA(VLOOKUP($A42,#REF!,12,FALSE))=TRUE,"Invalid ID#",VLOOKUP($A42,#REF!,12,FALSE))</f>
        <v>#REF!</v>
      </c>
      <c r="H42" s="485">
        <v>0</v>
      </c>
      <c r="I42" s="486" t="e">
        <f>IF(ISTEXT((VLOOKUP(A42,#REF!,13,FALSE))),(VLOOKUP(A42,#REF!,13,FALSE)),IF(ISNUMBER(VLOOKUP(A42,#REF!,13,FALSE))*ExchangeRate,VLOOKUP(A42,#REF!,13,FALSE))*ExchangeRate)</f>
        <v>#REF!</v>
      </c>
      <c r="J42" s="487" t="e">
        <f t="shared" si="6"/>
        <v>#REF!</v>
      </c>
      <c r="K42" s="485"/>
      <c r="L42" s="488" t="e">
        <f>IF(ISNA(VLOOKUP($A42,#REF!,14,FALSE))=TRUE,"Invalid ID#",VLOOKUP($A42,#REF!,14,FALSE))</f>
        <v>#REF!</v>
      </c>
      <c r="M42" s="516" t="e">
        <f>IF(ISNA(VLOOKUP($A42,#REF!,15,FALSE))=TRUE,"Invalid ID#",VLOOKUP($A42,#REF!,15,FALSE))</f>
        <v>#REF!</v>
      </c>
      <c r="N42" s="490" t="e">
        <f>IF(ISNA(VLOOKUP($A42,#REF!,16,FALSE))=TRUE,"Invalid ID#",VLOOKUP($A42,#REF!,16,FALSE))</f>
        <v>#REF!</v>
      </c>
      <c r="O42" s="491" t="e">
        <f t="shared" si="7"/>
        <v>#REF!</v>
      </c>
      <c r="P42" s="492" t="e">
        <f>IF(ISNA(VLOOKUP($A42,#REF!,17,FALSE))=TRUE,"Invalid ID#",VLOOKUP($A42,#REF!,17,FALSE))</f>
        <v>#REF!</v>
      </c>
      <c r="Q42" s="492" t="e">
        <f>IF(ISNA(VLOOKUP($A42,#REF!,18,FALSE))=TRUE,"Invalid ID#",VLOOKUP($A42,#REF!,18,FALSE))</f>
        <v>#REF!</v>
      </c>
      <c r="R42" s="492" t="e">
        <f>IF(ISNA(VLOOKUP($A42,#REF!,19,FALSE))=TRUE,"Invalid ID#",VLOOKUP($A42,#REF!,19,FALSE))</f>
        <v>#REF!</v>
      </c>
    </row>
    <row r="43" spans="1:18" s="100" customFormat="1" ht="12" customHeight="1" outlineLevel="1">
      <c r="A43" s="481" t="s">
        <v>20</v>
      </c>
      <c r="B43" s="482" t="e">
        <f>IF(ISNA(VLOOKUP($A43,#REF!,9,FALSE))=TRUE,"Invalid ID#",VLOOKUP($A43,#REF!,9,FALSE))</f>
        <v>#REF!</v>
      </c>
      <c r="C43" s="482" t="e">
        <f>IF(ISNA(VLOOKUP($A43,#REF!,10,FALSE))=TRUE,"Invalid ID#",VLOOKUP($A43,#REF!,10,FALSE))</f>
        <v>#REF!</v>
      </c>
      <c r="D43" s="483"/>
      <c r="E43" s="488" t="e">
        <f>IF(ISNA(VLOOKUP($A43,#REF!,7,FALSE))=TRUE,"Invalid ID#",VLOOKUP($A43,#REF!,7,FALSE))</f>
        <v>#REF!</v>
      </c>
      <c r="F43" s="488" t="e">
        <f>IF(ISNA(VLOOKUP($A43,#REF!,8,FALSE))=TRUE,"Invalid ID#",VLOOKUP($A43,#REF!,8,FALSE))</f>
        <v>#REF!</v>
      </c>
      <c r="G43" s="488" t="e">
        <f>IF(ISNA(VLOOKUP($A43,#REF!,12,FALSE))=TRUE,"Invalid ID#",VLOOKUP($A43,#REF!,12,FALSE))</f>
        <v>#REF!</v>
      </c>
      <c r="H43" s="485">
        <v>0</v>
      </c>
      <c r="I43" s="486" t="e">
        <f>IF(ISTEXT((VLOOKUP(A43,#REF!,13,FALSE))),(VLOOKUP(A43,#REF!,13,FALSE)),IF(ISNUMBER(VLOOKUP(A43,#REF!,13,FALSE))*ExchangeRate,VLOOKUP(A43,#REF!,13,FALSE))*ExchangeRate)</f>
        <v>#REF!</v>
      </c>
      <c r="J43" s="487" t="e">
        <f t="shared" si="6"/>
        <v>#REF!</v>
      </c>
      <c r="K43" s="485"/>
      <c r="L43" s="488" t="e">
        <f>IF(ISNA(VLOOKUP($A43,#REF!,14,FALSE))=TRUE,"Invalid ID#",VLOOKUP($A43,#REF!,14,FALSE))</f>
        <v>#REF!</v>
      </c>
      <c r="M43" s="516" t="e">
        <f>IF(ISNA(VLOOKUP($A43,#REF!,15,FALSE))=TRUE,"Invalid ID#",VLOOKUP($A43,#REF!,15,FALSE))</f>
        <v>#REF!</v>
      </c>
      <c r="N43" s="490" t="e">
        <f>IF(ISNA(VLOOKUP($A43,#REF!,16,FALSE))=TRUE,"Invalid ID#",VLOOKUP($A43,#REF!,16,FALSE))</f>
        <v>#REF!</v>
      </c>
      <c r="O43" s="491" t="e">
        <f t="shared" si="7"/>
        <v>#REF!</v>
      </c>
      <c r="P43" s="492" t="e">
        <f>IF(ISNA(VLOOKUP($A43,#REF!,17,FALSE))=TRUE,"Invalid ID#",VLOOKUP($A43,#REF!,17,FALSE))</f>
        <v>#REF!</v>
      </c>
      <c r="Q43" s="492" t="e">
        <f>IF(ISNA(VLOOKUP($A43,#REF!,18,FALSE))=TRUE,"Invalid ID#",VLOOKUP($A43,#REF!,18,FALSE))</f>
        <v>#REF!</v>
      </c>
      <c r="R43" s="492" t="e">
        <f>IF(ISNA(VLOOKUP($A43,#REF!,19,FALSE))=TRUE,"Invalid ID#",VLOOKUP($A43,#REF!,19,FALSE))</f>
        <v>#REF!</v>
      </c>
    </row>
    <row r="44" spans="1:18" s="100" customFormat="1" ht="12" customHeight="1" outlineLevel="1">
      <c r="A44" s="481" t="s">
        <v>20</v>
      </c>
      <c r="B44" s="482" t="e">
        <f>IF(ISNA(VLOOKUP($A44,#REF!,9,FALSE))=TRUE,"Invalid ID#",VLOOKUP($A44,#REF!,9,FALSE))</f>
        <v>#REF!</v>
      </c>
      <c r="C44" s="482" t="e">
        <f>IF(ISNA(VLOOKUP($A44,#REF!,10,FALSE))=TRUE,"Invalid ID#",VLOOKUP($A44,#REF!,10,FALSE))</f>
        <v>#REF!</v>
      </c>
      <c r="D44" s="483"/>
      <c r="E44" s="488" t="e">
        <f>IF(ISNA(VLOOKUP($A44,#REF!,7,FALSE))=TRUE,"Invalid ID#",VLOOKUP($A44,#REF!,7,FALSE))</f>
        <v>#REF!</v>
      </c>
      <c r="F44" s="488" t="e">
        <f>IF(ISNA(VLOOKUP($A44,#REF!,8,FALSE))=TRUE,"Invalid ID#",VLOOKUP($A44,#REF!,8,FALSE))</f>
        <v>#REF!</v>
      </c>
      <c r="G44" s="488" t="e">
        <f>IF(ISNA(VLOOKUP($A44,#REF!,12,FALSE))=TRUE,"Invalid ID#",VLOOKUP($A44,#REF!,12,FALSE))</f>
        <v>#REF!</v>
      </c>
      <c r="H44" s="485">
        <v>0</v>
      </c>
      <c r="I44" s="486" t="e">
        <f>IF(ISTEXT((VLOOKUP(A44,#REF!,13,FALSE))),(VLOOKUP(A44,#REF!,13,FALSE)),IF(ISNUMBER(VLOOKUP(A44,#REF!,13,FALSE))*ExchangeRate,VLOOKUP(A44,#REF!,13,FALSE))*ExchangeRate)</f>
        <v>#REF!</v>
      </c>
      <c r="J44" s="487" t="e">
        <f t="shared" si="6"/>
        <v>#REF!</v>
      </c>
      <c r="K44" s="485"/>
      <c r="L44" s="488" t="e">
        <f>IF(ISNA(VLOOKUP($A44,#REF!,14,FALSE))=TRUE,"Invalid ID#",VLOOKUP($A44,#REF!,14,FALSE))</f>
        <v>#REF!</v>
      </c>
      <c r="M44" s="516" t="e">
        <f>IF(ISNA(VLOOKUP($A44,#REF!,15,FALSE))=TRUE,"Invalid ID#",VLOOKUP($A44,#REF!,15,FALSE))</f>
        <v>#REF!</v>
      </c>
      <c r="N44" s="490" t="e">
        <f>IF(ISNA(VLOOKUP($A44,#REF!,16,FALSE))=TRUE,"Invalid ID#",VLOOKUP($A44,#REF!,16,FALSE))</f>
        <v>#REF!</v>
      </c>
      <c r="O44" s="491" t="e">
        <f t="shared" si="7"/>
        <v>#REF!</v>
      </c>
      <c r="P44" s="492" t="e">
        <f>IF(ISNA(VLOOKUP($A44,#REF!,17,FALSE))=TRUE,"Invalid ID#",VLOOKUP($A44,#REF!,17,FALSE))</f>
        <v>#REF!</v>
      </c>
      <c r="Q44" s="492" t="e">
        <f>IF(ISNA(VLOOKUP($A44,#REF!,18,FALSE))=TRUE,"Invalid ID#",VLOOKUP($A44,#REF!,18,FALSE))</f>
        <v>#REF!</v>
      </c>
      <c r="R44" s="492" t="e">
        <f>IF(ISNA(VLOOKUP($A44,#REF!,19,FALSE))=TRUE,"Invalid ID#",VLOOKUP($A44,#REF!,19,FALSE))</f>
        <v>#REF!</v>
      </c>
    </row>
    <row r="45" spans="1:18" s="100" customFormat="1" ht="12" customHeight="1" outlineLevel="1">
      <c r="A45" s="481" t="s">
        <v>20</v>
      </c>
      <c r="B45" s="482" t="e">
        <f>IF(ISNA(VLOOKUP($A45,#REF!,9,FALSE))=TRUE,"Invalid ID#",VLOOKUP($A45,#REF!,9,FALSE))</f>
        <v>#REF!</v>
      </c>
      <c r="C45" s="482" t="e">
        <f>IF(ISNA(VLOOKUP($A45,#REF!,10,FALSE))=TRUE,"Invalid ID#",VLOOKUP($A45,#REF!,10,FALSE))</f>
        <v>#REF!</v>
      </c>
      <c r="D45" s="483"/>
      <c r="E45" s="488" t="e">
        <f>IF(ISNA(VLOOKUP($A45,#REF!,7,FALSE))=TRUE,"Invalid ID#",VLOOKUP($A45,#REF!,7,FALSE))</f>
        <v>#REF!</v>
      </c>
      <c r="F45" s="488" t="e">
        <f>IF(ISNA(VLOOKUP($A45,#REF!,8,FALSE))=TRUE,"Invalid ID#",VLOOKUP($A45,#REF!,8,FALSE))</f>
        <v>#REF!</v>
      </c>
      <c r="G45" s="488" t="e">
        <f>IF(ISNA(VLOOKUP($A45,#REF!,12,FALSE))=TRUE,"Invalid ID#",VLOOKUP($A45,#REF!,12,FALSE))</f>
        <v>#REF!</v>
      </c>
      <c r="H45" s="485">
        <v>0</v>
      </c>
      <c r="I45" s="486" t="e">
        <f>IF(ISTEXT((VLOOKUP(A45,#REF!,13,FALSE))),(VLOOKUP(A45,#REF!,13,FALSE)),IF(ISNUMBER(VLOOKUP(A45,#REF!,13,FALSE))*ExchangeRate,VLOOKUP(A45,#REF!,13,FALSE))*ExchangeRate)</f>
        <v>#REF!</v>
      </c>
      <c r="J45" s="487" t="e">
        <f t="shared" si="6"/>
        <v>#REF!</v>
      </c>
      <c r="K45" s="485"/>
      <c r="L45" s="488" t="e">
        <f>IF(ISNA(VLOOKUP($A45,#REF!,14,FALSE))=TRUE,"Invalid ID#",VLOOKUP($A45,#REF!,14,FALSE))</f>
        <v>#REF!</v>
      </c>
      <c r="M45" s="516" t="e">
        <f>IF(ISNA(VLOOKUP($A45,#REF!,15,FALSE))=TRUE,"Invalid ID#",VLOOKUP($A45,#REF!,15,FALSE))</f>
        <v>#REF!</v>
      </c>
      <c r="N45" s="490" t="e">
        <f>IF(ISNA(VLOOKUP($A45,#REF!,16,FALSE))=TRUE,"Invalid ID#",VLOOKUP($A45,#REF!,16,FALSE))</f>
        <v>#REF!</v>
      </c>
      <c r="O45" s="491" t="e">
        <f t="shared" si="7"/>
        <v>#REF!</v>
      </c>
      <c r="P45" s="492" t="e">
        <f>IF(ISNA(VLOOKUP($A45,#REF!,17,FALSE))=TRUE,"Invalid ID#",VLOOKUP($A45,#REF!,17,FALSE))</f>
        <v>#REF!</v>
      </c>
      <c r="Q45" s="492" t="e">
        <f>IF(ISNA(VLOOKUP($A45,#REF!,18,FALSE))=TRUE,"Invalid ID#",VLOOKUP($A45,#REF!,18,FALSE))</f>
        <v>#REF!</v>
      </c>
      <c r="R45" s="492" t="e">
        <f>IF(ISNA(VLOOKUP($A45,#REF!,19,FALSE))=TRUE,"Invalid ID#",VLOOKUP($A45,#REF!,19,FALSE))</f>
        <v>#REF!</v>
      </c>
    </row>
    <row r="46" spans="1:18" s="100" customFormat="1" ht="12" customHeight="1" outlineLevel="1">
      <c r="A46" s="481" t="s">
        <v>20</v>
      </c>
      <c r="B46" s="482" t="e">
        <f>IF(ISNA(VLOOKUP($A46,#REF!,9,FALSE))=TRUE,"Invalid ID#",VLOOKUP($A46,#REF!,9,FALSE))</f>
        <v>#REF!</v>
      </c>
      <c r="C46" s="482" t="e">
        <f>IF(ISNA(VLOOKUP($A46,#REF!,10,FALSE))=TRUE,"Invalid ID#",VLOOKUP($A46,#REF!,10,FALSE))</f>
        <v>#REF!</v>
      </c>
      <c r="D46" s="483"/>
      <c r="E46" s="488" t="e">
        <f>IF(ISNA(VLOOKUP($A46,#REF!,7,FALSE))=TRUE,"Invalid ID#",VLOOKUP($A46,#REF!,7,FALSE))</f>
        <v>#REF!</v>
      </c>
      <c r="F46" s="488" t="e">
        <f>IF(ISNA(VLOOKUP($A46,#REF!,8,FALSE))=TRUE,"Invalid ID#",VLOOKUP($A46,#REF!,8,FALSE))</f>
        <v>#REF!</v>
      </c>
      <c r="G46" s="488" t="e">
        <f>IF(ISNA(VLOOKUP($A46,#REF!,12,FALSE))=TRUE,"Invalid ID#",VLOOKUP($A46,#REF!,12,FALSE))</f>
        <v>#REF!</v>
      </c>
      <c r="H46" s="485">
        <v>0</v>
      </c>
      <c r="I46" s="486" t="e">
        <f>IF(ISTEXT((VLOOKUP(A46,#REF!,13,FALSE))),(VLOOKUP(A46,#REF!,13,FALSE)),IF(ISNUMBER(VLOOKUP(A46,#REF!,13,FALSE))*ExchangeRate,VLOOKUP(A46,#REF!,13,FALSE))*ExchangeRate)</f>
        <v>#REF!</v>
      </c>
      <c r="J46" s="487" t="e">
        <f t="shared" si="6"/>
        <v>#REF!</v>
      </c>
      <c r="K46" s="485"/>
      <c r="L46" s="488" t="e">
        <f>IF(ISNA(VLOOKUP($A46,#REF!,14,FALSE))=TRUE,"Invalid ID#",VLOOKUP($A46,#REF!,14,FALSE))</f>
        <v>#REF!</v>
      </c>
      <c r="M46" s="516" t="e">
        <f>IF(ISNA(VLOOKUP($A46,#REF!,15,FALSE))=TRUE,"Invalid ID#",VLOOKUP($A46,#REF!,15,FALSE))</f>
        <v>#REF!</v>
      </c>
      <c r="N46" s="490" t="e">
        <f>IF(ISNA(VLOOKUP($A46,#REF!,16,FALSE))=TRUE,"Invalid ID#",VLOOKUP($A46,#REF!,16,FALSE))</f>
        <v>#REF!</v>
      </c>
      <c r="O46" s="491" t="e">
        <f t="shared" si="7"/>
        <v>#REF!</v>
      </c>
      <c r="P46" s="492" t="e">
        <f>IF(ISNA(VLOOKUP($A46,#REF!,17,FALSE))=TRUE,"Invalid ID#",VLOOKUP($A46,#REF!,17,FALSE))</f>
        <v>#REF!</v>
      </c>
      <c r="Q46" s="492" t="e">
        <f>IF(ISNA(VLOOKUP($A46,#REF!,18,FALSE))=TRUE,"Invalid ID#",VLOOKUP($A46,#REF!,18,FALSE))</f>
        <v>#REF!</v>
      </c>
      <c r="R46" s="492" t="e">
        <f>IF(ISNA(VLOOKUP($A46,#REF!,19,FALSE))=TRUE,"Invalid ID#",VLOOKUP($A46,#REF!,19,FALSE))</f>
        <v>#REF!</v>
      </c>
    </row>
    <row r="47" spans="1:18" s="100" customFormat="1" ht="12" customHeight="1" outlineLevel="1" thickBot="1">
      <c r="A47" s="481" t="s">
        <v>20</v>
      </c>
      <c r="B47" s="482" t="e">
        <f>IF(ISNA(VLOOKUP($A47,#REF!,9,FALSE))=TRUE,"Invalid ID#",VLOOKUP($A47,#REF!,9,FALSE))</f>
        <v>#REF!</v>
      </c>
      <c r="C47" s="482" t="e">
        <f>IF(ISNA(VLOOKUP($A47,#REF!,10,FALSE))=TRUE,"Invalid ID#",VLOOKUP($A47,#REF!,10,FALSE))</f>
        <v>#REF!</v>
      </c>
      <c r="D47" s="483"/>
      <c r="E47" s="488" t="e">
        <f>IF(ISNA(VLOOKUP($A47,#REF!,7,FALSE))=TRUE,"Invalid ID#",VLOOKUP($A47,#REF!,7,FALSE))</f>
        <v>#REF!</v>
      </c>
      <c r="F47" s="488" t="e">
        <f>IF(ISNA(VLOOKUP($A47,#REF!,8,FALSE))=TRUE,"Invalid ID#",VLOOKUP($A47,#REF!,8,FALSE))</f>
        <v>#REF!</v>
      </c>
      <c r="G47" s="488" t="e">
        <f>IF(ISNA(VLOOKUP($A47,#REF!,12,FALSE))=TRUE,"Invalid ID#",VLOOKUP($A47,#REF!,12,FALSE))</f>
        <v>#REF!</v>
      </c>
      <c r="H47" s="485">
        <v>0</v>
      </c>
      <c r="I47" s="486" t="e">
        <f>IF(ISTEXT((VLOOKUP(A47,#REF!,13,FALSE))),(VLOOKUP(A47,#REF!,13,FALSE)),IF(ISNUMBER(VLOOKUP(A47,#REF!,13,FALSE))*ExchangeRate,VLOOKUP(A47,#REF!,13,FALSE))*ExchangeRate)</f>
        <v>#REF!</v>
      </c>
      <c r="J47" s="487" t="e">
        <f t="shared" si="6"/>
        <v>#REF!</v>
      </c>
      <c r="K47" s="485"/>
      <c r="L47" s="488" t="e">
        <f>IF(ISNA(VLOOKUP($A47,#REF!,14,FALSE))=TRUE,"Invalid ID#",VLOOKUP($A47,#REF!,14,FALSE))</f>
        <v>#REF!</v>
      </c>
      <c r="M47" s="516" t="e">
        <f>IF(ISNA(VLOOKUP($A47,#REF!,15,FALSE))=TRUE,"Invalid ID#",VLOOKUP($A47,#REF!,15,FALSE))</f>
        <v>#REF!</v>
      </c>
      <c r="N47" s="490" t="e">
        <f>IF(ISNA(VLOOKUP($A47,#REF!,16,FALSE))=TRUE,"Invalid ID#",VLOOKUP($A47,#REF!,16,FALSE))</f>
        <v>#REF!</v>
      </c>
      <c r="O47" s="491" t="e">
        <f t="shared" si="7"/>
        <v>#REF!</v>
      </c>
      <c r="P47" s="492" t="e">
        <f>IF(ISNA(VLOOKUP($A47,#REF!,17,FALSE))=TRUE,"Invalid ID#",VLOOKUP($A47,#REF!,17,FALSE))</f>
        <v>#REF!</v>
      </c>
      <c r="Q47" s="492" t="e">
        <f>IF(ISNA(VLOOKUP($A47,#REF!,18,FALSE))=TRUE,"Invalid ID#",VLOOKUP($A47,#REF!,18,FALSE))</f>
        <v>#REF!</v>
      </c>
      <c r="R47" s="492" t="e">
        <f>IF(ISNA(VLOOKUP($A47,#REF!,19,FALSE))=TRUE,"Invalid ID#",VLOOKUP($A47,#REF!,19,FALSE))</f>
        <v>#REF!</v>
      </c>
    </row>
    <row r="48" spans="1:18" s="100" customFormat="1" ht="12" customHeight="1" outlineLevel="1" thickTop="1">
      <c r="A48" s="97"/>
      <c r="B48" s="98"/>
      <c r="C48" s="98"/>
      <c r="D48" s="327"/>
      <c r="E48" s="327"/>
      <c r="F48" s="327"/>
      <c r="G48" s="325"/>
      <c r="H48" s="359"/>
      <c r="I48" s="25"/>
      <c r="J48" s="495"/>
      <c r="K48" s="496" t="e">
        <f>SUM(J40:J48)</f>
        <v>#REF!</v>
      </c>
      <c r="L48" s="451"/>
      <c r="M48" s="451"/>
      <c r="N48" s="27"/>
      <c r="O48" s="28"/>
      <c r="P48" s="29"/>
      <c r="Q48" s="29"/>
      <c r="R48" s="29"/>
    </row>
    <row r="49" spans="1:18" s="104" customFormat="1" ht="12" customHeight="1" outlineLevel="1">
      <c r="A49" s="101"/>
      <c r="B49" s="102"/>
      <c r="C49" s="102"/>
      <c r="D49" s="325"/>
      <c r="E49" s="325"/>
      <c r="F49" s="325"/>
      <c r="G49" s="103"/>
      <c r="H49" s="349"/>
      <c r="I49" s="349"/>
      <c r="J49" s="26"/>
      <c r="L49" s="452"/>
      <c r="M49" s="452"/>
      <c r="N49" s="246"/>
      <c r="O49" s="106"/>
      <c r="P49" s="247"/>
      <c r="Q49" s="247"/>
      <c r="R49" s="247"/>
    </row>
    <row r="50" spans="1:18" s="114" customFormat="1" ht="12" customHeight="1" outlineLevel="1">
      <c r="A50" s="107"/>
      <c r="B50" s="108"/>
      <c r="C50" s="108"/>
      <c r="D50" s="92" t="s">
        <v>74</v>
      </c>
      <c r="E50" s="109"/>
      <c r="F50" s="109"/>
      <c r="G50" s="111"/>
      <c r="H50" s="112"/>
      <c r="I50" s="112"/>
      <c r="J50" s="112"/>
      <c r="K50" s="112"/>
      <c r="L50" s="453"/>
      <c r="M50" s="453"/>
      <c r="N50" s="248"/>
      <c r="O50" s="113"/>
      <c r="P50" s="249"/>
      <c r="Q50" s="249"/>
      <c r="R50" s="249"/>
    </row>
    <row r="51" spans="1:18" s="100" customFormat="1" ht="12" customHeight="1" outlineLevel="1">
      <c r="A51" s="481" t="s">
        <v>20</v>
      </c>
      <c r="B51" s="482" t="e">
        <f>IF(ISNA(VLOOKUP($A51,#REF!,9,FALSE))=TRUE,"Invalid ID#",VLOOKUP($A51,#REF!,9,FALSE))</f>
        <v>#REF!</v>
      </c>
      <c r="C51" s="482" t="e">
        <f>IF(ISNA(VLOOKUP($A51,#REF!,10,FALSE))=TRUE,"Invalid ID#",VLOOKUP($A51,#REF!,10,FALSE))</f>
        <v>#REF!</v>
      </c>
      <c r="D51" s="483"/>
      <c r="E51" s="488" t="e">
        <f>IF(ISNA(VLOOKUP($A51,#REF!,7,FALSE))=TRUE,"Invalid ID#",VLOOKUP($A51,#REF!,7,FALSE))</f>
        <v>#REF!</v>
      </c>
      <c r="F51" s="488" t="e">
        <f>IF(ISNA(VLOOKUP($A51,#REF!,8,FALSE))=TRUE,"Invalid ID#",VLOOKUP($A51,#REF!,8,FALSE))</f>
        <v>#REF!</v>
      </c>
      <c r="G51" s="488" t="e">
        <f>IF(ISNA(VLOOKUP($A51,#REF!,12,FALSE))=TRUE,"Invalid ID#",VLOOKUP($A51,#REF!,12,FALSE))</f>
        <v>#REF!</v>
      </c>
      <c r="H51" s="485">
        <v>0</v>
      </c>
      <c r="I51" s="486" t="e">
        <f>IF(ISTEXT((VLOOKUP(A51,#REF!,13,FALSE))),(VLOOKUP(A51,#REF!,13,FALSE)),IF(ISNUMBER(VLOOKUP(A51,#REF!,13,FALSE))*ExchangeRate,VLOOKUP(A51,#REF!,13,FALSE))*ExchangeRate)</f>
        <v>#REF!</v>
      </c>
      <c r="J51" s="487" t="e">
        <f t="shared" ref="J51:J57" si="8">IF(ISTEXT(I51),I51,H51*I51)</f>
        <v>#REF!</v>
      </c>
      <c r="K51" s="485"/>
      <c r="L51" s="488" t="e">
        <f>IF(ISNA(VLOOKUP($A51,#REF!,14,FALSE))=TRUE,"Invalid ID#",VLOOKUP($A51,#REF!,14,FALSE))</f>
        <v>#REF!</v>
      </c>
      <c r="M51" s="516" t="e">
        <f>IF(ISNA(VLOOKUP($A51,#REF!,15,FALSE))=TRUE,"Invalid ID#",VLOOKUP($A51,#REF!,15,FALSE))</f>
        <v>#REF!</v>
      </c>
      <c r="N51" s="490" t="e">
        <f>IF(ISNA(VLOOKUP($A51,#REF!,16,FALSE))=TRUE,"Invalid ID#",VLOOKUP($A51,#REF!,16,FALSE))</f>
        <v>#REF!</v>
      </c>
      <c r="O51" s="491" t="e">
        <f t="shared" ref="O51:O57" si="9">ROUNDUP((H51*N51),0)</f>
        <v>#REF!</v>
      </c>
      <c r="P51" s="492" t="e">
        <f>IF(ISNA(VLOOKUP($A51,#REF!,17,FALSE))=TRUE,"Invalid ID#",VLOOKUP($A51,#REF!,17,FALSE))</f>
        <v>#REF!</v>
      </c>
      <c r="Q51" s="492" t="e">
        <f>IF(ISNA(VLOOKUP($A51,#REF!,18,FALSE))=TRUE,"Invalid ID#",VLOOKUP($A51,#REF!,18,FALSE))</f>
        <v>#REF!</v>
      </c>
      <c r="R51" s="492" t="e">
        <f>IF(ISNA(VLOOKUP($A51,#REF!,19,FALSE))=TRUE,"Invalid ID#",VLOOKUP($A51,#REF!,19,FALSE))</f>
        <v>#REF!</v>
      </c>
    </row>
    <row r="52" spans="1:18" s="100" customFormat="1" ht="12" customHeight="1" outlineLevel="1">
      <c r="A52" s="481" t="s">
        <v>20</v>
      </c>
      <c r="B52" s="482" t="e">
        <f>IF(ISNA(VLOOKUP($A52,#REF!,9,FALSE))=TRUE,"Invalid ID#",VLOOKUP($A52,#REF!,9,FALSE))</f>
        <v>#REF!</v>
      </c>
      <c r="C52" s="482" t="e">
        <f>IF(ISNA(VLOOKUP($A52,#REF!,10,FALSE))=TRUE,"Invalid ID#",VLOOKUP($A52,#REF!,10,FALSE))</f>
        <v>#REF!</v>
      </c>
      <c r="D52" s="483"/>
      <c r="E52" s="488" t="e">
        <f>IF(ISNA(VLOOKUP($A52,#REF!,7,FALSE))=TRUE,"Invalid ID#",VLOOKUP($A52,#REF!,7,FALSE))</f>
        <v>#REF!</v>
      </c>
      <c r="F52" s="488" t="e">
        <f>IF(ISNA(VLOOKUP($A52,#REF!,8,FALSE))=TRUE,"Invalid ID#",VLOOKUP($A52,#REF!,8,FALSE))</f>
        <v>#REF!</v>
      </c>
      <c r="G52" s="488" t="e">
        <f>IF(ISNA(VLOOKUP($A52,#REF!,12,FALSE))=TRUE,"Invalid ID#",VLOOKUP($A52,#REF!,12,FALSE))</f>
        <v>#REF!</v>
      </c>
      <c r="H52" s="485">
        <v>0</v>
      </c>
      <c r="I52" s="486" t="e">
        <f>IF(ISTEXT((VLOOKUP(A52,#REF!,13,FALSE))),(VLOOKUP(A52,#REF!,13,FALSE)),IF(ISNUMBER(VLOOKUP(A52,#REF!,13,FALSE))*ExchangeRate,VLOOKUP(A52,#REF!,13,FALSE))*ExchangeRate)</f>
        <v>#REF!</v>
      </c>
      <c r="J52" s="487" t="e">
        <f t="shared" si="8"/>
        <v>#REF!</v>
      </c>
      <c r="K52" s="485"/>
      <c r="L52" s="488" t="e">
        <f>IF(ISNA(VLOOKUP($A52,#REF!,14,FALSE))=TRUE,"Invalid ID#",VLOOKUP($A52,#REF!,14,FALSE))</f>
        <v>#REF!</v>
      </c>
      <c r="M52" s="516" t="e">
        <f>IF(ISNA(VLOOKUP($A52,#REF!,15,FALSE))=TRUE,"Invalid ID#",VLOOKUP($A52,#REF!,15,FALSE))</f>
        <v>#REF!</v>
      </c>
      <c r="N52" s="490" t="e">
        <f>IF(ISNA(VLOOKUP($A52,#REF!,16,FALSE))=TRUE,"Invalid ID#",VLOOKUP($A52,#REF!,16,FALSE))</f>
        <v>#REF!</v>
      </c>
      <c r="O52" s="491" t="e">
        <f t="shared" si="9"/>
        <v>#REF!</v>
      </c>
      <c r="P52" s="492" t="e">
        <f>IF(ISNA(VLOOKUP($A52,#REF!,17,FALSE))=TRUE,"Invalid ID#",VLOOKUP($A52,#REF!,17,FALSE))</f>
        <v>#REF!</v>
      </c>
      <c r="Q52" s="492" t="e">
        <f>IF(ISNA(VLOOKUP($A52,#REF!,18,FALSE))=TRUE,"Invalid ID#",VLOOKUP($A52,#REF!,18,FALSE))</f>
        <v>#REF!</v>
      </c>
      <c r="R52" s="492" t="e">
        <f>IF(ISNA(VLOOKUP($A52,#REF!,19,FALSE))=TRUE,"Invalid ID#",VLOOKUP($A52,#REF!,19,FALSE))</f>
        <v>#REF!</v>
      </c>
    </row>
    <row r="53" spans="1:18" s="100" customFormat="1" ht="12" customHeight="1" outlineLevel="1">
      <c r="A53" s="481" t="s">
        <v>20</v>
      </c>
      <c r="B53" s="482" t="e">
        <f>IF(ISNA(VLOOKUP($A53,#REF!,9,FALSE))=TRUE,"Invalid ID#",VLOOKUP($A53,#REF!,9,FALSE))</f>
        <v>#REF!</v>
      </c>
      <c r="C53" s="482" t="e">
        <f>IF(ISNA(VLOOKUP($A53,#REF!,10,FALSE))=TRUE,"Invalid ID#",VLOOKUP($A53,#REF!,10,FALSE))</f>
        <v>#REF!</v>
      </c>
      <c r="D53" s="483"/>
      <c r="E53" s="488" t="e">
        <f>IF(ISNA(VLOOKUP($A53,#REF!,7,FALSE))=TRUE,"Invalid ID#",VLOOKUP($A53,#REF!,7,FALSE))</f>
        <v>#REF!</v>
      </c>
      <c r="F53" s="488" t="e">
        <f>IF(ISNA(VLOOKUP($A53,#REF!,8,FALSE))=TRUE,"Invalid ID#",VLOOKUP($A53,#REF!,8,FALSE))</f>
        <v>#REF!</v>
      </c>
      <c r="G53" s="488" t="e">
        <f>IF(ISNA(VLOOKUP($A53,#REF!,12,FALSE))=TRUE,"Invalid ID#",VLOOKUP($A53,#REF!,12,FALSE))</f>
        <v>#REF!</v>
      </c>
      <c r="H53" s="485">
        <v>0</v>
      </c>
      <c r="I53" s="486" t="e">
        <f>IF(ISTEXT((VLOOKUP(A53,#REF!,13,FALSE))),(VLOOKUP(A53,#REF!,13,FALSE)),IF(ISNUMBER(VLOOKUP(A53,#REF!,13,FALSE))*ExchangeRate,VLOOKUP(A53,#REF!,13,FALSE))*ExchangeRate)</f>
        <v>#REF!</v>
      </c>
      <c r="J53" s="487" t="e">
        <f t="shared" si="8"/>
        <v>#REF!</v>
      </c>
      <c r="K53" s="485"/>
      <c r="L53" s="488" t="e">
        <f>IF(ISNA(VLOOKUP($A53,#REF!,14,FALSE))=TRUE,"Invalid ID#",VLOOKUP($A53,#REF!,14,FALSE))</f>
        <v>#REF!</v>
      </c>
      <c r="M53" s="516" t="e">
        <f>IF(ISNA(VLOOKUP($A53,#REF!,15,FALSE))=TRUE,"Invalid ID#",VLOOKUP($A53,#REF!,15,FALSE))</f>
        <v>#REF!</v>
      </c>
      <c r="N53" s="490" t="e">
        <f>IF(ISNA(VLOOKUP($A53,#REF!,16,FALSE))=TRUE,"Invalid ID#",VLOOKUP($A53,#REF!,16,FALSE))</f>
        <v>#REF!</v>
      </c>
      <c r="O53" s="491" t="e">
        <f t="shared" si="9"/>
        <v>#REF!</v>
      </c>
      <c r="P53" s="492" t="e">
        <f>IF(ISNA(VLOOKUP($A53,#REF!,17,FALSE))=TRUE,"Invalid ID#",VLOOKUP($A53,#REF!,17,FALSE))</f>
        <v>#REF!</v>
      </c>
      <c r="Q53" s="492" t="e">
        <f>IF(ISNA(VLOOKUP($A53,#REF!,18,FALSE))=TRUE,"Invalid ID#",VLOOKUP($A53,#REF!,18,FALSE))</f>
        <v>#REF!</v>
      </c>
      <c r="R53" s="492" t="e">
        <f>IF(ISNA(VLOOKUP($A53,#REF!,19,FALSE))=TRUE,"Invalid ID#",VLOOKUP($A53,#REF!,19,FALSE))</f>
        <v>#REF!</v>
      </c>
    </row>
    <row r="54" spans="1:18" s="100" customFormat="1" ht="12" customHeight="1" outlineLevel="1">
      <c r="A54" s="481" t="s">
        <v>20</v>
      </c>
      <c r="B54" s="482" t="e">
        <f>IF(ISNA(VLOOKUP($A54,#REF!,9,FALSE))=TRUE,"Invalid ID#",VLOOKUP($A54,#REF!,9,FALSE))</f>
        <v>#REF!</v>
      </c>
      <c r="C54" s="482" t="e">
        <f>IF(ISNA(VLOOKUP($A54,#REF!,10,FALSE))=TRUE,"Invalid ID#",VLOOKUP($A54,#REF!,10,FALSE))</f>
        <v>#REF!</v>
      </c>
      <c r="D54" s="483"/>
      <c r="E54" s="488" t="e">
        <f>IF(ISNA(VLOOKUP($A54,#REF!,7,FALSE))=TRUE,"Invalid ID#",VLOOKUP($A54,#REF!,7,FALSE))</f>
        <v>#REF!</v>
      </c>
      <c r="F54" s="488" t="e">
        <f>IF(ISNA(VLOOKUP($A54,#REF!,8,FALSE))=TRUE,"Invalid ID#",VLOOKUP($A54,#REF!,8,FALSE))</f>
        <v>#REF!</v>
      </c>
      <c r="G54" s="488" t="e">
        <f>IF(ISNA(VLOOKUP($A54,#REF!,12,FALSE))=TRUE,"Invalid ID#",VLOOKUP($A54,#REF!,12,FALSE))</f>
        <v>#REF!</v>
      </c>
      <c r="H54" s="485">
        <v>0</v>
      </c>
      <c r="I54" s="486" t="e">
        <f>IF(ISTEXT((VLOOKUP(A54,#REF!,13,FALSE))),(VLOOKUP(A54,#REF!,13,FALSE)),IF(ISNUMBER(VLOOKUP(A54,#REF!,13,FALSE))*ExchangeRate,VLOOKUP(A54,#REF!,13,FALSE))*ExchangeRate)</f>
        <v>#REF!</v>
      </c>
      <c r="J54" s="487" t="e">
        <f t="shared" si="8"/>
        <v>#REF!</v>
      </c>
      <c r="K54" s="485"/>
      <c r="L54" s="488" t="e">
        <f>IF(ISNA(VLOOKUP($A54,#REF!,14,FALSE))=TRUE,"Invalid ID#",VLOOKUP($A54,#REF!,14,FALSE))</f>
        <v>#REF!</v>
      </c>
      <c r="M54" s="516" t="e">
        <f>IF(ISNA(VLOOKUP($A54,#REF!,15,FALSE))=TRUE,"Invalid ID#",VLOOKUP($A54,#REF!,15,FALSE))</f>
        <v>#REF!</v>
      </c>
      <c r="N54" s="490" t="e">
        <f>IF(ISNA(VLOOKUP($A54,#REF!,16,FALSE))=TRUE,"Invalid ID#",VLOOKUP($A54,#REF!,16,FALSE))</f>
        <v>#REF!</v>
      </c>
      <c r="O54" s="491" t="e">
        <f t="shared" si="9"/>
        <v>#REF!</v>
      </c>
      <c r="P54" s="492" t="e">
        <f>IF(ISNA(VLOOKUP($A54,#REF!,17,FALSE))=TRUE,"Invalid ID#",VLOOKUP($A54,#REF!,17,FALSE))</f>
        <v>#REF!</v>
      </c>
      <c r="Q54" s="492" t="e">
        <f>IF(ISNA(VLOOKUP($A54,#REF!,18,FALSE))=TRUE,"Invalid ID#",VLOOKUP($A54,#REF!,18,FALSE))</f>
        <v>#REF!</v>
      </c>
      <c r="R54" s="492" t="e">
        <f>IF(ISNA(VLOOKUP($A54,#REF!,19,FALSE))=TRUE,"Invalid ID#",VLOOKUP($A54,#REF!,19,FALSE))</f>
        <v>#REF!</v>
      </c>
    </row>
    <row r="55" spans="1:18" s="100" customFormat="1" ht="12" customHeight="1" outlineLevel="1">
      <c r="A55" s="481" t="s">
        <v>20</v>
      </c>
      <c r="B55" s="482" t="e">
        <f>IF(ISNA(VLOOKUP($A55,#REF!,9,FALSE))=TRUE,"Invalid ID#",VLOOKUP($A55,#REF!,9,FALSE))</f>
        <v>#REF!</v>
      </c>
      <c r="C55" s="482" t="e">
        <f>IF(ISNA(VLOOKUP($A55,#REF!,10,FALSE))=TRUE,"Invalid ID#",VLOOKUP($A55,#REF!,10,FALSE))</f>
        <v>#REF!</v>
      </c>
      <c r="D55" s="483"/>
      <c r="E55" s="488" t="e">
        <f>IF(ISNA(VLOOKUP($A55,#REF!,7,FALSE))=TRUE,"Invalid ID#",VLOOKUP($A55,#REF!,7,FALSE))</f>
        <v>#REF!</v>
      </c>
      <c r="F55" s="488" t="e">
        <f>IF(ISNA(VLOOKUP($A55,#REF!,8,FALSE))=TRUE,"Invalid ID#",VLOOKUP($A55,#REF!,8,FALSE))</f>
        <v>#REF!</v>
      </c>
      <c r="G55" s="488" t="e">
        <f>IF(ISNA(VLOOKUP($A55,#REF!,12,FALSE))=TRUE,"Invalid ID#",VLOOKUP($A55,#REF!,12,FALSE))</f>
        <v>#REF!</v>
      </c>
      <c r="H55" s="485">
        <v>0</v>
      </c>
      <c r="I55" s="486" t="e">
        <f>IF(ISTEXT((VLOOKUP(A55,#REF!,13,FALSE))),(VLOOKUP(A55,#REF!,13,FALSE)),IF(ISNUMBER(VLOOKUP(A55,#REF!,13,FALSE))*ExchangeRate,VLOOKUP(A55,#REF!,13,FALSE))*ExchangeRate)</f>
        <v>#REF!</v>
      </c>
      <c r="J55" s="487" t="e">
        <f t="shared" si="8"/>
        <v>#REF!</v>
      </c>
      <c r="K55" s="485"/>
      <c r="L55" s="488" t="e">
        <f>IF(ISNA(VLOOKUP($A55,#REF!,14,FALSE))=TRUE,"Invalid ID#",VLOOKUP($A55,#REF!,14,FALSE))</f>
        <v>#REF!</v>
      </c>
      <c r="M55" s="516" t="e">
        <f>IF(ISNA(VLOOKUP($A55,#REF!,15,FALSE))=TRUE,"Invalid ID#",VLOOKUP($A55,#REF!,15,FALSE))</f>
        <v>#REF!</v>
      </c>
      <c r="N55" s="490" t="e">
        <f>IF(ISNA(VLOOKUP($A55,#REF!,16,FALSE))=TRUE,"Invalid ID#",VLOOKUP($A55,#REF!,16,FALSE))</f>
        <v>#REF!</v>
      </c>
      <c r="O55" s="491" t="e">
        <f t="shared" si="9"/>
        <v>#REF!</v>
      </c>
      <c r="P55" s="492" t="e">
        <f>IF(ISNA(VLOOKUP($A55,#REF!,17,FALSE))=TRUE,"Invalid ID#",VLOOKUP($A55,#REF!,17,FALSE))</f>
        <v>#REF!</v>
      </c>
      <c r="Q55" s="492" t="e">
        <f>IF(ISNA(VLOOKUP($A55,#REF!,18,FALSE))=TRUE,"Invalid ID#",VLOOKUP($A55,#REF!,18,FALSE))</f>
        <v>#REF!</v>
      </c>
      <c r="R55" s="492" t="e">
        <f>IF(ISNA(VLOOKUP($A55,#REF!,19,FALSE))=TRUE,"Invalid ID#",VLOOKUP($A55,#REF!,19,FALSE))</f>
        <v>#REF!</v>
      </c>
    </row>
    <row r="56" spans="1:18" s="100" customFormat="1" ht="12" customHeight="1" outlineLevel="1">
      <c r="A56" s="481" t="s">
        <v>20</v>
      </c>
      <c r="B56" s="482" t="e">
        <f>IF(ISNA(VLOOKUP($A56,#REF!,9,FALSE))=TRUE,"Invalid ID#",VLOOKUP($A56,#REF!,9,FALSE))</f>
        <v>#REF!</v>
      </c>
      <c r="C56" s="482" t="e">
        <f>IF(ISNA(VLOOKUP($A56,#REF!,10,FALSE))=TRUE,"Invalid ID#",VLOOKUP($A56,#REF!,10,FALSE))</f>
        <v>#REF!</v>
      </c>
      <c r="D56" s="483"/>
      <c r="E56" s="488" t="e">
        <f>IF(ISNA(VLOOKUP($A56,#REF!,7,FALSE))=TRUE,"Invalid ID#",VLOOKUP($A56,#REF!,7,FALSE))</f>
        <v>#REF!</v>
      </c>
      <c r="F56" s="488" t="e">
        <f>IF(ISNA(VLOOKUP($A56,#REF!,8,FALSE))=TRUE,"Invalid ID#",VLOOKUP($A56,#REF!,8,FALSE))</f>
        <v>#REF!</v>
      </c>
      <c r="G56" s="488" t="e">
        <f>IF(ISNA(VLOOKUP($A56,#REF!,12,FALSE))=TRUE,"Invalid ID#",VLOOKUP($A56,#REF!,12,FALSE))</f>
        <v>#REF!</v>
      </c>
      <c r="H56" s="485">
        <v>0</v>
      </c>
      <c r="I56" s="486" t="e">
        <f>IF(ISTEXT((VLOOKUP(A56,#REF!,13,FALSE))),(VLOOKUP(A56,#REF!,13,FALSE)),IF(ISNUMBER(VLOOKUP(A56,#REF!,13,FALSE))*ExchangeRate,VLOOKUP(A56,#REF!,13,FALSE))*ExchangeRate)</f>
        <v>#REF!</v>
      </c>
      <c r="J56" s="487" t="e">
        <f t="shared" si="8"/>
        <v>#REF!</v>
      </c>
      <c r="K56" s="485"/>
      <c r="L56" s="488" t="e">
        <f>IF(ISNA(VLOOKUP($A56,#REF!,14,FALSE))=TRUE,"Invalid ID#",VLOOKUP($A56,#REF!,14,FALSE))</f>
        <v>#REF!</v>
      </c>
      <c r="M56" s="516" t="e">
        <f>IF(ISNA(VLOOKUP($A56,#REF!,15,FALSE))=TRUE,"Invalid ID#",VLOOKUP($A56,#REF!,15,FALSE))</f>
        <v>#REF!</v>
      </c>
      <c r="N56" s="490" t="e">
        <f>IF(ISNA(VLOOKUP($A56,#REF!,16,FALSE))=TRUE,"Invalid ID#",VLOOKUP($A56,#REF!,16,FALSE))</f>
        <v>#REF!</v>
      </c>
      <c r="O56" s="491" t="e">
        <f t="shared" si="9"/>
        <v>#REF!</v>
      </c>
      <c r="P56" s="492" t="e">
        <f>IF(ISNA(VLOOKUP($A56,#REF!,17,FALSE))=TRUE,"Invalid ID#",VLOOKUP($A56,#REF!,17,FALSE))</f>
        <v>#REF!</v>
      </c>
      <c r="Q56" s="492" t="e">
        <f>IF(ISNA(VLOOKUP($A56,#REF!,18,FALSE))=TRUE,"Invalid ID#",VLOOKUP($A56,#REF!,18,FALSE))</f>
        <v>#REF!</v>
      </c>
      <c r="R56" s="492" t="e">
        <f>IF(ISNA(VLOOKUP($A56,#REF!,19,FALSE))=TRUE,"Invalid ID#",VLOOKUP($A56,#REF!,19,FALSE))</f>
        <v>#REF!</v>
      </c>
    </row>
    <row r="57" spans="1:18" s="100" customFormat="1" ht="12" customHeight="1" outlineLevel="1" thickBot="1">
      <c r="A57" s="481" t="s">
        <v>20</v>
      </c>
      <c r="B57" s="482" t="e">
        <f>IF(ISNA(VLOOKUP($A57,#REF!,9,FALSE))=TRUE,"Invalid ID#",VLOOKUP($A57,#REF!,9,FALSE))</f>
        <v>#REF!</v>
      </c>
      <c r="C57" s="482" t="e">
        <f>IF(ISNA(VLOOKUP($A57,#REF!,10,FALSE))=TRUE,"Invalid ID#",VLOOKUP($A57,#REF!,10,FALSE))</f>
        <v>#REF!</v>
      </c>
      <c r="D57" s="483"/>
      <c r="E57" s="488" t="e">
        <f>IF(ISNA(VLOOKUP($A57,#REF!,7,FALSE))=TRUE,"Invalid ID#",VLOOKUP($A57,#REF!,7,FALSE))</f>
        <v>#REF!</v>
      </c>
      <c r="F57" s="488" t="e">
        <f>IF(ISNA(VLOOKUP($A57,#REF!,8,FALSE))=TRUE,"Invalid ID#",VLOOKUP($A57,#REF!,8,FALSE))</f>
        <v>#REF!</v>
      </c>
      <c r="G57" s="488" t="e">
        <f>IF(ISNA(VLOOKUP($A57,#REF!,12,FALSE))=TRUE,"Invalid ID#",VLOOKUP($A57,#REF!,12,FALSE))</f>
        <v>#REF!</v>
      </c>
      <c r="H57" s="485">
        <v>0</v>
      </c>
      <c r="I57" s="486" t="e">
        <f>IF(ISTEXT((VLOOKUP(A57,#REF!,13,FALSE))),(VLOOKUP(A57,#REF!,13,FALSE)),IF(ISNUMBER(VLOOKUP(A57,#REF!,13,FALSE))*ExchangeRate,VLOOKUP(A57,#REF!,13,FALSE))*ExchangeRate)</f>
        <v>#REF!</v>
      </c>
      <c r="J57" s="487" t="e">
        <f t="shared" si="8"/>
        <v>#REF!</v>
      </c>
      <c r="K57" s="485"/>
      <c r="L57" s="488" t="e">
        <f>IF(ISNA(VLOOKUP($A57,#REF!,14,FALSE))=TRUE,"Invalid ID#",VLOOKUP($A57,#REF!,14,FALSE))</f>
        <v>#REF!</v>
      </c>
      <c r="M57" s="516" t="e">
        <f>IF(ISNA(VLOOKUP($A57,#REF!,15,FALSE))=TRUE,"Invalid ID#",VLOOKUP($A57,#REF!,15,FALSE))</f>
        <v>#REF!</v>
      </c>
      <c r="N57" s="490" t="e">
        <f>IF(ISNA(VLOOKUP($A57,#REF!,16,FALSE))=TRUE,"Invalid ID#",VLOOKUP($A57,#REF!,16,FALSE))</f>
        <v>#REF!</v>
      </c>
      <c r="O57" s="491" t="e">
        <f t="shared" si="9"/>
        <v>#REF!</v>
      </c>
      <c r="P57" s="492" t="e">
        <f>IF(ISNA(VLOOKUP($A57,#REF!,17,FALSE))=TRUE,"Invalid ID#",VLOOKUP($A57,#REF!,17,FALSE))</f>
        <v>#REF!</v>
      </c>
      <c r="Q57" s="492" t="e">
        <f>IF(ISNA(VLOOKUP($A57,#REF!,18,FALSE))=TRUE,"Invalid ID#",VLOOKUP($A57,#REF!,18,FALSE))</f>
        <v>#REF!</v>
      </c>
      <c r="R57" s="492" t="e">
        <f>IF(ISNA(VLOOKUP($A57,#REF!,19,FALSE))=TRUE,"Invalid ID#",VLOOKUP($A57,#REF!,19,FALSE))</f>
        <v>#REF!</v>
      </c>
    </row>
    <row r="58" spans="1:18" s="100" customFormat="1" ht="12" customHeight="1" outlineLevel="1" thickTop="1">
      <c r="A58" s="97"/>
      <c r="B58" s="98"/>
      <c r="C58" s="98"/>
      <c r="D58" s="327"/>
      <c r="E58" s="327"/>
      <c r="F58" s="327"/>
      <c r="G58" s="325"/>
      <c r="H58" s="359"/>
      <c r="I58" s="25"/>
      <c r="J58" s="495"/>
      <c r="K58" s="496" t="e">
        <f>SUM(J50:J58)</f>
        <v>#REF!</v>
      </c>
      <c r="L58" s="451"/>
      <c r="M58" s="451"/>
      <c r="N58" s="27"/>
      <c r="O58" s="28"/>
      <c r="P58" s="29"/>
      <c r="Q58" s="29"/>
      <c r="R58" s="29"/>
    </row>
    <row r="59" spans="1:18" s="104" customFormat="1" ht="12" customHeight="1" outlineLevel="1">
      <c r="A59" s="101"/>
      <c r="B59" s="102"/>
      <c r="C59" s="102"/>
      <c r="D59" s="325"/>
      <c r="E59" s="325"/>
      <c r="F59" s="325"/>
      <c r="G59" s="103"/>
      <c r="H59" s="349"/>
      <c r="I59" s="349"/>
      <c r="J59" s="26"/>
      <c r="L59" s="452"/>
      <c r="M59" s="452"/>
      <c r="N59" s="246"/>
      <c r="O59" s="106"/>
      <c r="P59" s="247"/>
      <c r="Q59" s="247"/>
      <c r="R59" s="247"/>
    </row>
    <row r="60" spans="1:18" s="114" customFormat="1" ht="12" customHeight="1" outlineLevel="1">
      <c r="A60" s="107"/>
      <c r="B60" s="108"/>
      <c r="C60" s="108"/>
      <c r="D60" s="92" t="s">
        <v>74</v>
      </c>
      <c r="E60" s="109"/>
      <c r="F60" s="109"/>
      <c r="G60" s="111"/>
      <c r="H60" s="112"/>
      <c r="I60" s="112"/>
      <c r="J60" s="112"/>
      <c r="K60" s="112"/>
      <c r="L60" s="453"/>
      <c r="M60" s="453"/>
      <c r="N60" s="248"/>
      <c r="O60" s="113"/>
      <c r="P60" s="249"/>
      <c r="Q60" s="249"/>
      <c r="R60" s="249"/>
    </row>
    <row r="61" spans="1:18" s="100" customFormat="1" ht="12" customHeight="1" outlineLevel="1">
      <c r="A61" s="481" t="s">
        <v>20</v>
      </c>
      <c r="B61" s="482" t="e">
        <f>IF(ISNA(VLOOKUP($A61,#REF!,9,FALSE))=TRUE,"Invalid ID#",VLOOKUP($A61,#REF!,9,FALSE))</f>
        <v>#REF!</v>
      </c>
      <c r="C61" s="482" t="e">
        <f>IF(ISNA(VLOOKUP($A61,#REF!,10,FALSE))=TRUE,"Invalid ID#",VLOOKUP($A61,#REF!,10,FALSE))</f>
        <v>#REF!</v>
      </c>
      <c r="D61" s="483"/>
      <c r="E61" s="488" t="e">
        <f>IF(ISNA(VLOOKUP($A61,#REF!,7,FALSE))=TRUE,"Invalid ID#",VLOOKUP($A61,#REF!,7,FALSE))</f>
        <v>#REF!</v>
      </c>
      <c r="F61" s="488" t="e">
        <f>IF(ISNA(VLOOKUP($A61,#REF!,8,FALSE))=TRUE,"Invalid ID#",VLOOKUP($A61,#REF!,8,FALSE))</f>
        <v>#REF!</v>
      </c>
      <c r="G61" s="488" t="e">
        <f>IF(ISNA(VLOOKUP($A61,#REF!,12,FALSE))=TRUE,"Invalid ID#",VLOOKUP($A61,#REF!,12,FALSE))</f>
        <v>#REF!</v>
      </c>
      <c r="H61" s="485">
        <v>0</v>
      </c>
      <c r="I61" s="486" t="e">
        <f>IF(ISTEXT((VLOOKUP(A61,#REF!,13,FALSE))),(VLOOKUP(A61,#REF!,13,FALSE)),IF(ISNUMBER(VLOOKUP(A61,#REF!,13,FALSE))*ExchangeRate,VLOOKUP(A61,#REF!,13,FALSE))*ExchangeRate)</f>
        <v>#REF!</v>
      </c>
      <c r="J61" s="487" t="e">
        <f t="shared" ref="J61:J67" si="10">IF(ISTEXT(I61),I61,H61*I61)</f>
        <v>#REF!</v>
      </c>
      <c r="K61" s="485"/>
      <c r="L61" s="488" t="e">
        <f>IF(ISNA(VLOOKUP($A61,#REF!,14,FALSE))=TRUE,"Invalid ID#",VLOOKUP($A61,#REF!,14,FALSE))</f>
        <v>#REF!</v>
      </c>
      <c r="M61" s="516" t="e">
        <f>IF(ISNA(VLOOKUP($A61,#REF!,15,FALSE))=TRUE,"Invalid ID#",VLOOKUP($A61,#REF!,15,FALSE))</f>
        <v>#REF!</v>
      </c>
      <c r="N61" s="490" t="e">
        <f>IF(ISNA(VLOOKUP($A61,#REF!,16,FALSE))=TRUE,"Invalid ID#",VLOOKUP($A61,#REF!,16,FALSE))</f>
        <v>#REF!</v>
      </c>
      <c r="O61" s="491" t="e">
        <f t="shared" ref="O61:O67" si="11">ROUNDUP((H61*N61),0)</f>
        <v>#REF!</v>
      </c>
      <c r="P61" s="492" t="e">
        <f>IF(ISNA(VLOOKUP($A61,#REF!,17,FALSE))=TRUE,"Invalid ID#",VLOOKUP($A61,#REF!,17,FALSE))</f>
        <v>#REF!</v>
      </c>
      <c r="Q61" s="492" t="e">
        <f>IF(ISNA(VLOOKUP($A61,#REF!,18,FALSE))=TRUE,"Invalid ID#",VLOOKUP($A61,#REF!,18,FALSE))</f>
        <v>#REF!</v>
      </c>
      <c r="R61" s="492" t="e">
        <f>IF(ISNA(VLOOKUP($A61,#REF!,19,FALSE))=TRUE,"Invalid ID#",VLOOKUP($A61,#REF!,19,FALSE))</f>
        <v>#REF!</v>
      </c>
    </row>
    <row r="62" spans="1:18" s="100" customFormat="1" ht="12" customHeight="1" outlineLevel="1">
      <c r="A62" s="481" t="s">
        <v>20</v>
      </c>
      <c r="B62" s="482" t="e">
        <f>IF(ISNA(VLOOKUP($A62,#REF!,9,FALSE))=TRUE,"Invalid ID#",VLOOKUP($A62,#REF!,9,FALSE))</f>
        <v>#REF!</v>
      </c>
      <c r="C62" s="482" t="e">
        <f>IF(ISNA(VLOOKUP($A62,#REF!,10,FALSE))=TRUE,"Invalid ID#",VLOOKUP($A62,#REF!,10,FALSE))</f>
        <v>#REF!</v>
      </c>
      <c r="D62" s="483"/>
      <c r="E62" s="488" t="e">
        <f>IF(ISNA(VLOOKUP($A62,#REF!,7,FALSE))=TRUE,"Invalid ID#",VLOOKUP($A62,#REF!,7,FALSE))</f>
        <v>#REF!</v>
      </c>
      <c r="F62" s="488" t="e">
        <f>IF(ISNA(VLOOKUP($A62,#REF!,8,FALSE))=TRUE,"Invalid ID#",VLOOKUP($A62,#REF!,8,FALSE))</f>
        <v>#REF!</v>
      </c>
      <c r="G62" s="488" t="e">
        <f>IF(ISNA(VLOOKUP($A62,#REF!,12,FALSE))=TRUE,"Invalid ID#",VLOOKUP($A62,#REF!,12,FALSE))</f>
        <v>#REF!</v>
      </c>
      <c r="H62" s="485">
        <v>0</v>
      </c>
      <c r="I62" s="486" t="e">
        <f>IF(ISTEXT((VLOOKUP(A62,#REF!,13,FALSE))),(VLOOKUP(A62,#REF!,13,FALSE)),IF(ISNUMBER(VLOOKUP(A62,#REF!,13,FALSE))*ExchangeRate,VLOOKUP(A62,#REF!,13,FALSE))*ExchangeRate)</f>
        <v>#REF!</v>
      </c>
      <c r="J62" s="487" t="e">
        <f t="shared" si="10"/>
        <v>#REF!</v>
      </c>
      <c r="K62" s="485"/>
      <c r="L62" s="488" t="e">
        <f>IF(ISNA(VLOOKUP($A62,#REF!,14,FALSE))=TRUE,"Invalid ID#",VLOOKUP($A62,#REF!,14,FALSE))</f>
        <v>#REF!</v>
      </c>
      <c r="M62" s="516" t="e">
        <f>IF(ISNA(VLOOKUP($A62,#REF!,15,FALSE))=TRUE,"Invalid ID#",VLOOKUP($A62,#REF!,15,FALSE))</f>
        <v>#REF!</v>
      </c>
      <c r="N62" s="490" t="e">
        <f>IF(ISNA(VLOOKUP($A62,#REF!,16,FALSE))=TRUE,"Invalid ID#",VLOOKUP($A62,#REF!,16,FALSE))</f>
        <v>#REF!</v>
      </c>
      <c r="O62" s="491" t="e">
        <f t="shared" si="11"/>
        <v>#REF!</v>
      </c>
      <c r="P62" s="492" t="e">
        <f>IF(ISNA(VLOOKUP($A62,#REF!,17,FALSE))=TRUE,"Invalid ID#",VLOOKUP($A62,#REF!,17,FALSE))</f>
        <v>#REF!</v>
      </c>
      <c r="Q62" s="492" t="e">
        <f>IF(ISNA(VLOOKUP($A62,#REF!,18,FALSE))=TRUE,"Invalid ID#",VLOOKUP($A62,#REF!,18,FALSE))</f>
        <v>#REF!</v>
      </c>
      <c r="R62" s="492" t="e">
        <f>IF(ISNA(VLOOKUP($A62,#REF!,19,FALSE))=TRUE,"Invalid ID#",VLOOKUP($A62,#REF!,19,FALSE))</f>
        <v>#REF!</v>
      </c>
    </row>
    <row r="63" spans="1:18" s="100" customFormat="1" ht="12" customHeight="1" outlineLevel="1">
      <c r="A63" s="481" t="s">
        <v>20</v>
      </c>
      <c r="B63" s="482" t="e">
        <f>IF(ISNA(VLOOKUP($A63,#REF!,9,FALSE))=TRUE,"Invalid ID#",VLOOKUP($A63,#REF!,9,FALSE))</f>
        <v>#REF!</v>
      </c>
      <c r="C63" s="482" t="e">
        <f>IF(ISNA(VLOOKUP($A63,#REF!,10,FALSE))=TRUE,"Invalid ID#",VLOOKUP($A63,#REF!,10,FALSE))</f>
        <v>#REF!</v>
      </c>
      <c r="D63" s="483"/>
      <c r="E63" s="488" t="e">
        <f>IF(ISNA(VLOOKUP($A63,#REF!,7,FALSE))=TRUE,"Invalid ID#",VLOOKUP($A63,#REF!,7,FALSE))</f>
        <v>#REF!</v>
      </c>
      <c r="F63" s="488" t="e">
        <f>IF(ISNA(VLOOKUP($A63,#REF!,8,FALSE))=TRUE,"Invalid ID#",VLOOKUP($A63,#REF!,8,FALSE))</f>
        <v>#REF!</v>
      </c>
      <c r="G63" s="488" t="e">
        <f>IF(ISNA(VLOOKUP($A63,#REF!,12,FALSE))=TRUE,"Invalid ID#",VLOOKUP($A63,#REF!,12,FALSE))</f>
        <v>#REF!</v>
      </c>
      <c r="H63" s="485">
        <v>0</v>
      </c>
      <c r="I63" s="486" t="e">
        <f>IF(ISTEXT((VLOOKUP(A63,#REF!,13,FALSE))),(VLOOKUP(A63,#REF!,13,FALSE)),IF(ISNUMBER(VLOOKUP(A63,#REF!,13,FALSE))*ExchangeRate,VLOOKUP(A63,#REF!,13,FALSE))*ExchangeRate)</f>
        <v>#REF!</v>
      </c>
      <c r="J63" s="487" t="e">
        <f t="shared" si="10"/>
        <v>#REF!</v>
      </c>
      <c r="K63" s="485"/>
      <c r="L63" s="488" t="e">
        <f>IF(ISNA(VLOOKUP($A63,#REF!,14,FALSE))=TRUE,"Invalid ID#",VLOOKUP($A63,#REF!,14,FALSE))</f>
        <v>#REF!</v>
      </c>
      <c r="M63" s="516" t="e">
        <f>IF(ISNA(VLOOKUP($A63,#REF!,15,FALSE))=TRUE,"Invalid ID#",VLOOKUP($A63,#REF!,15,FALSE))</f>
        <v>#REF!</v>
      </c>
      <c r="N63" s="490" t="e">
        <f>IF(ISNA(VLOOKUP($A63,#REF!,16,FALSE))=TRUE,"Invalid ID#",VLOOKUP($A63,#REF!,16,FALSE))</f>
        <v>#REF!</v>
      </c>
      <c r="O63" s="491" t="e">
        <f t="shared" si="11"/>
        <v>#REF!</v>
      </c>
      <c r="P63" s="492" t="e">
        <f>IF(ISNA(VLOOKUP($A63,#REF!,17,FALSE))=TRUE,"Invalid ID#",VLOOKUP($A63,#REF!,17,FALSE))</f>
        <v>#REF!</v>
      </c>
      <c r="Q63" s="492" t="e">
        <f>IF(ISNA(VLOOKUP($A63,#REF!,18,FALSE))=TRUE,"Invalid ID#",VLOOKUP($A63,#REF!,18,FALSE))</f>
        <v>#REF!</v>
      </c>
      <c r="R63" s="492" t="e">
        <f>IF(ISNA(VLOOKUP($A63,#REF!,19,FALSE))=TRUE,"Invalid ID#",VLOOKUP($A63,#REF!,19,FALSE))</f>
        <v>#REF!</v>
      </c>
    </row>
    <row r="64" spans="1:18" s="100" customFormat="1" ht="12" customHeight="1" outlineLevel="1">
      <c r="A64" s="481" t="s">
        <v>20</v>
      </c>
      <c r="B64" s="482" t="e">
        <f>IF(ISNA(VLOOKUP($A64,#REF!,9,FALSE))=TRUE,"Invalid ID#",VLOOKUP($A64,#REF!,9,FALSE))</f>
        <v>#REF!</v>
      </c>
      <c r="C64" s="482" t="e">
        <f>IF(ISNA(VLOOKUP($A64,#REF!,10,FALSE))=TRUE,"Invalid ID#",VLOOKUP($A64,#REF!,10,FALSE))</f>
        <v>#REF!</v>
      </c>
      <c r="D64" s="483"/>
      <c r="E64" s="488" t="e">
        <f>IF(ISNA(VLOOKUP($A64,#REF!,7,FALSE))=TRUE,"Invalid ID#",VLOOKUP($A64,#REF!,7,FALSE))</f>
        <v>#REF!</v>
      </c>
      <c r="F64" s="488" t="e">
        <f>IF(ISNA(VLOOKUP($A64,#REF!,8,FALSE))=TRUE,"Invalid ID#",VLOOKUP($A64,#REF!,8,FALSE))</f>
        <v>#REF!</v>
      </c>
      <c r="G64" s="488" t="e">
        <f>IF(ISNA(VLOOKUP($A64,#REF!,12,FALSE))=TRUE,"Invalid ID#",VLOOKUP($A64,#REF!,12,FALSE))</f>
        <v>#REF!</v>
      </c>
      <c r="H64" s="485">
        <v>0</v>
      </c>
      <c r="I64" s="486" t="e">
        <f>IF(ISTEXT((VLOOKUP(A64,#REF!,13,FALSE))),(VLOOKUP(A64,#REF!,13,FALSE)),IF(ISNUMBER(VLOOKUP(A64,#REF!,13,FALSE))*ExchangeRate,VLOOKUP(A64,#REF!,13,FALSE))*ExchangeRate)</f>
        <v>#REF!</v>
      </c>
      <c r="J64" s="487" t="e">
        <f t="shared" si="10"/>
        <v>#REF!</v>
      </c>
      <c r="K64" s="485"/>
      <c r="L64" s="488" t="e">
        <f>IF(ISNA(VLOOKUP($A64,#REF!,14,FALSE))=TRUE,"Invalid ID#",VLOOKUP($A64,#REF!,14,FALSE))</f>
        <v>#REF!</v>
      </c>
      <c r="M64" s="516" t="e">
        <f>IF(ISNA(VLOOKUP($A64,#REF!,15,FALSE))=TRUE,"Invalid ID#",VLOOKUP($A64,#REF!,15,FALSE))</f>
        <v>#REF!</v>
      </c>
      <c r="N64" s="490" t="e">
        <f>IF(ISNA(VLOOKUP($A64,#REF!,16,FALSE))=TRUE,"Invalid ID#",VLOOKUP($A64,#REF!,16,FALSE))</f>
        <v>#REF!</v>
      </c>
      <c r="O64" s="491" t="e">
        <f t="shared" si="11"/>
        <v>#REF!</v>
      </c>
      <c r="P64" s="492" t="e">
        <f>IF(ISNA(VLOOKUP($A64,#REF!,17,FALSE))=TRUE,"Invalid ID#",VLOOKUP($A64,#REF!,17,FALSE))</f>
        <v>#REF!</v>
      </c>
      <c r="Q64" s="492" t="e">
        <f>IF(ISNA(VLOOKUP($A64,#REF!,18,FALSE))=TRUE,"Invalid ID#",VLOOKUP($A64,#REF!,18,FALSE))</f>
        <v>#REF!</v>
      </c>
      <c r="R64" s="492" t="e">
        <f>IF(ISNA(VLOOKUP($A64,#REF!,19,FALSE))=TRUE,"Invalid ID#",VLOOKUP($A64,#REF!,19,FALSE))</f>
        <v>#REF!</v>
      </c>
    </row>
    <row r="65" spans="1:18" s="100" customFormat="1" ht="12" customHeight="1" outlineLevel="1">
      <c r="A65" s="481" t="s">
        <v>20</v>
      </c>
      <c r="B65" s="482" t="e">
        <f>IF(ISNA(VLOOKUP($A65,#REF!,9,FALSE))=TRUE,"Invalid ID#",VLOOKUP($A65,#REF!,9,FALSE))</f>
        <v>#REF!</v>
      </c>
      <c r="C65" s="482" t="e">
        <f>IF(ISNA(VLOOKUP($A65,#REF!,10,FALSE))=TRUE,"Invalid ID#",VLOOKUP($A65,#REF!,10,FALSE))</f>
        <v>#REF!</v>
      </c>
      <c r="D65" s="483"/>
      <c r="E65" s="488" t="e">
        <f>IF(ISNA(VLOOKUP($A65,#REF!,7,FALSE))=TRUE,"Invalid ID#",VLOOKUP($A65,#REF!,7,FALSE))</f>
        <v>#REF!</v>
      </c>
      <c r="F65" s="488" t="e">
        <f>IF(ISNA(VLOOKUP($A65,#REF!,8,FALSE))=TRUE,"Invalid ID#",VLOOKUP($A65,#REF!,8,FALSE))</f>
        <v>#REF!</v>
      </c>
      <c r="G65" s="488" t="e">
        <f>IF(ISNA(VLOOKUP($A65,#REF!,12,FALSE))=TRUE,"Invalid ID#",VLOOKUP($A65,#REF!,12,FALSE))</f>
        <v>#REF!</v>
      </c>
      <c r="H65" s="485">
        <v>0</v>
      </c>
      <c r="I65" s="486" t="e">
        <f>IF(ISTEXT((VLOOKUP(A65,#REF!,13,FALSE))),(VLOOKUP(A65,#REF!,13,FALSE)),IF(ISNUMBER(VLOOKUP(A65,#REF!,13,FALSE))*ExchangeRate,VLOOKUP(A65,#REF!,13,FALSE))*ExchangeRate)</f>
        <v>#REF!</v>
      </c>
      <c r="J65" s="487" t="e">
        <f t="shared" si="10"/>
        <v>#REF!</v>
      </c>
      <c r="K65" s="485"/>
      <c r="L65" s="488" t="e">
        <f>IF(ISNA(VLOOKUP($A65,#REF!,14,FALSE))=TRUE,"Invalid ID#",VLOOKUP($A65,#REF!,14,FALSE))</f>
        <v>#REF!</v>
      </c>
      <c r="M65" s="516" t="e">
        <f>IF(ISNA(VLOOKUP($A65,#REF!,15,FALSE))=TRUE,"Invalid ID#",VLOOKUP($A65,#REF!,15,FALSE))</f>
        <v>#REF!</v>
      </c>
      <c r="N65" s="490" t="e">
        <f>IF(ISNA(VLOOKUP($A65,#REF!,16,FALSE))=TRUE,"Invalid ID#",VLOOKUP($A65,#REF!,16,FALSE))</f>
        <v>#REF!</v>
      </c>
      <c r="O65" s="491" t="e">
        <f t="shared" si="11"/>
        <v>#REF!</v>
      </c>
      <c r="P65" s="492" t="e">
        <f>IF(ISNA(VLOOKUP($A65,#REF!,17,FALSE))=TRUE,"Invalid ID#",VLOOKUP($A65,#REF!,17,FALSE))</f>
        <v>#REF!</v>
      </c>
      <c r="Q65" s="492" t="e">
        <f>IF(ISNA(VLOOKUP($A65,#REF!,18,FALSE))=TRUE,"Invalid ID#",VLOOKUP($A65,#REF!,18,FALSE))</f>
        <v>#REF!</v>
      </c>
      <c r="R65" s="492" t="e">
        <f>IF(ISNA(VLOOKUP($A65,#REF!,19,FALSE))=TRUE,"Invalid ID#",VLOOKUP($A65,#REF!,19,FALSE))</f>
        <v>#REF!</v>
      </c>
    </row>
    <row r="66" spans="1:18" s="100" customFormat="1" ht="12" customHeight="1" outlineLevel="1">
      <c r="A66" s="481" t="s">
        <v>20</v>
      </c>
      <c r="B66" s="482" t="e">
        <f>IF(ISNA(VLOOKUP($A66,#REF!,9,FALSE))=TRUE,"Invalid ID#",VLOOKUP($A66,#REF!,9,FALSE))</f>
        <v>#REF!</v>
      </c>
      <c r="C66" s="482" t="e">
        <f>IF(ISNA(VLOOKUP($A66,#REF!,10,FALSE))=TRUE,"Invalid ID#",VLOOKUP($A66,#REF!,10,FALSE))</f>
        <v>#REF!</v>
      </c>
      <c r="D66" s="483"/>
      <c r="E66" s="488" t="e">
        <f>IF(ISNA(VLOOKUP($A66,#REF!,7,FALSE))=TRUE,"Invalid ID#",VLOOKUP($A66,#REF!,7,FALSE))</f>
        <v>#REF!</v>
      </c>
      <c r="F66" s="488" t="e">
        <f>IF(ISNA(VLOOKUP($A66,#REF!,8,FALSE))=TRUE,"Invalid ID#",VLOOKUP($A66,#REF!,8,FALSE))</f>
        <v>#REF!</v>
      </c>
      <c r="G66" s="488" t="e">
        <f>IF(ISNA(VLOOKUP($A66,#REF!,12,FALSE))=TRUE,"Invalid ID#",VLOOKUP($A66,#REF!,12,FALSE))</f>
        <v>#REF!</v>
      </c>
      <c r="H66" s="485">
        <v>0</v>
      </c>
      <c r="I66" s="486" t="e">
        <f>IF(ISTEXT((VLOOKUP(A66,#REF!,13,FALSE))),(VLOOKUP(A66,#REF!,13,FALSE)),IF(ISNUMBER(VLOOKUP(A66,#REF!,13,FALSE))*ExchangeRate,VLOOKUP(A66,#REF!,13,FALSE))*ExchangeRate)</f>
        <v>#REF!</v>
      </c>
      <c r="J66" s="487" t="e">
        <f t="shared" si="10"/>
        <v>#REF!</v>
      </c>
      <c r="K66" s="485"/>
      <c r="L66" s="488" t="e">
        <f>IF(ISNA(VLOOKUP($A66,#REF!,14,FALSE))=TRUE,"Invalid ID#",VLOOKUP($A66,#REF!,14,FALSE))</f>
        <v>#REF!</v>
      </c>
      <c r="M66" s="516" t="e">
        <f>IF(ISNA(VLOOKUP($A66,#REF!,15,FALSE))=TRUE,"Invalid ID#",VLOOKUP($A66,#REF!,15,FALSE))</f>
        <v>#REF!</v>
      </c>
      <c r="N66" s="490" t="e">
        <f>IF(ISNA(VLOOKUP($A66,#REF!,16,FALSE))=TRUE,"Invalid ID#",VLOOKUP($A66,#REF!,16,FALSE))</f>
        <v>#REF!</v>
      </c>
      <c r="O66" s="491" t="e">
        <f t="shared" si="11"/>
        <v>#REF!</v>
      </c>
      <c r="P66" s="492" t="e">
        <f>IF(ISNA(VLOOKUP($A66,#REF!,17,FALSE))=TRUE,"Invalid ID#",VLOOKUP($A66,#REF!,17,FALSE))</f>
        <v>#REF!</v>
      </c>
      <c r="Q66" s="492" t="e">
        <f>IF(ISNA(VLOOKUP($A66,#REF!,18,FALSE))=TRUE,"Invalid ID#",VLOOKUP($A66,#REF!,18,FALSE))</f>
        <v>#REF!</v>
      </c>
      <c r="R66" s="492" t="e">
        <f>IF(ISNA(VLOOKUP($A66,#REF!,19,FALSE))=TRUE,"Invalid ID#",VLOOKUP($A66,#REF!,19,FALSE))</f>
        <v>#REF!</v>
      </c>
    </row>
    <row r="67" spans="1:18" s="100" customFormat="1" ht="12" customHeight="1" outlineLevel="1" thickBot="1">
      <c r="A67" s="481" t="s">
        <v>20</v>
      </c>
      <c r="B67" s="482" t="e">
        <f>IF(ISNA(VLOOKUP($A67,#REF!,9,FALSE))=TRUE,"Invalid ID#",VLOOKUP($A67,#REF!,9,FALSE))</f>
        <v>#REF!</v>
      </c>
      <c r="C67" s="482" t="e">
        <f>IF(ISNA(VLOOKUP($A67,#REF!,10,FALSE))=TRUE,"Invalid ID#",VLOOKUP($A67,#REF!,10,FALSE))</f>
        <v>#REF!</v>
      </c>
      <c r="D67" s="483"/>
      <c r="E67" s="488" t="e">
        <f>IF(ISNA(VLOOKUP($A67,#REF!,7,FALSE))=TRUE,"Invalid ID#",VLOOKUP($A67,#REF!,7,FALSE))</f>
        <v>#REF!</v>
      </c>
      <c r="F67" s="488" t="e">
        <f>IF(ISNA(VLOOKUP($A67,#REF!,8,FALSE))=TRUE,"Invalid ID#",VLOOKUP($A67,#REF!,8,FALSE))</f>
        <v>#REF!</v>
      </c>
      <c r="G67" s="488" t="e">
        <f>IF(ISNA(VLOOKUP($A67,#REF!,12,FALSE))=TRUE,"Invalid ID#",VLOOKUP($A67,#REF!,12,FALSE))</f>
        <v>#REF!</v>
      </c>
      <c r="H67" s="485">
        <v>0</v>
      </c>
      <c r="I67" s="486" t="e">
        <f>IF(ISTEXT((VLOOKUP(A67,#REF!,13,FALSE))),(VLOOKUP(A67,#REF!,13,FALSE)),IF(ISNUMBER(VLOOKUP(A67,#REF!,13,FALSE))*ExchangeRate,VLOOKUP(A67,#REF!,13,FALSE))*ExchangeRate)</f>
        <v>#REF!</v>
      </c>
      <c r="J67" s="487" t="e">
        <f t="shared" si="10"/>
        <v>#REF!</v>
      </c>
      <c r="K67" s="485"/>
      <c r="L67" s="488" t="e">
        <f>IF(ISNA(VLOOKUP($A67,#REF!,14,FALSE))=TRUE,"Invalid ID#",VLOOKUP($A67,#REF!,14,FALSE))</f>
        <v>#REF!</v>
      </c>
      <c r="M67" s="516" t="e">
        <f>IF(ISNA(VLOOKUP($A67,#REF!,15,FALSE))=TRUE,"Invalid ID#",VLOOKUP($A67,#REF!,15,FALSE))</f>
        <v>#REF!</v>
      </c>
      <c r="N67" s="490" t="e">
        <f>IF(ISNA(VLOOKUP($A67,#REF!,16,FALSE))=TRUE,"Invalid ID#",VLOOKUP($A67,#REF!,16,FALSE))</f>
        <v>#REF!</v>
      </c>
      <c r="O67" s="491" t="e">
        <f t="shared" si="11"/>
        <v>#REF!</v>
      </c>
      <c r="P67" s="492" t="e">
        <f>IF(ISNA(VLOOKUP($A67,#REF!,17,FALSE))=TRUE,"Invalid ID#",VLOOKUP($A67,#REF!,17,FALSE))</f>
        <v>#REF!</v>
      </c>
      <c r="Q67" s="492" t="e">
        <f>IF(ISNA(VLOOKUP($A67,#REF!,18,FALSE))=TRUE,"Invalid ID#",VLOOKUP($A67,#REF!,18,FALSE))</f>
        <v>#REF!</v>
      </c>
      <c r="R67" s="492" t="e">
        <f>IF(ISNA(VLOOKUP($A67,#REF!,19,FALSE))=TRUE,"Invalid ID#",VLOOKUP($A67,#REF!,19,FALSE))</f>
        <v>#REF!</v>
      </c>
    </row>
    <row r="68" spans="1:18" s="100" customFormat="1" ht="12" customHeight="1" outlineLevel="1" thickTop="1">
      <c r="A68" s="97"/>
      <c r="B68" s="98"/>
      <c r="C68" s="98"/>
      <c r="D68" s="327"/>
      <c r="E68" s="327"/>
      <c r="F68" s="327"/>
      <c r="G68" s="325"/>
      <c r="H68" s="359"/>
      <c r="I68" s="25"/>
      <c r="J68" s="495"/>
      <c r="K68" s="496" t="e">
        <f>SUM(J60:J68)</f>
        <v>#REF!</v>
      </c>
      <c r="L68" s="451"/>
      <c r="M68" s="451"/>
      <c r="N68" s="27"/>
      <c r="O68" s="28"/>
      <c r="P68" s="29"/>
      <c r="Q68" s="29"/>
      <c r="R68" s="29"/>
    </row>
    <row r="69" spans="1:18" s="104" customFormat="1" ht="12" customHeight="1" outlineLevel="1">
      <c r="A69" s="101"/>
      <c r="B69" s="102"/>
      <c r="C69" s="102"/>
      <c r="D69" s="325"/>
      <c r="E69" s="325"/>
      <c r="F69" s="325"/>
      <c r="G69" s="103"/>
      <c r="H69" s="349"/>
      <c r="I69" s="349"/>
      <c r="J69" s="26"/>
      <c r="L69" s="452"/>
      <c r="M69" s="452"/>
      <c r="N69" s="246"/>
      <c r="O69" s="106"/>
      <c r="P69" s="247"/>
      <c r="Q69" s="247"/>
      <c r="R69" s="247"/>
    </row>
    <row r="70" spans="1:18" s="114" customFormat="1" ht="12" customHeight="1" outlineLevel="1">
      <c r="A70" s="107"/>
      <c r="B70" s="108"/>
      <c r="C70" s="108"/>
      <c r="D70" s="92" t="s">
        <v>74</v>
      </c>
      <c r="E70" s="109"/>
      <c r="F70" s="109"/>
      <c r="G70" s="111"/>
      <c r="H70" s="112"/>
      <c r="I70" s="112"/>
      <c r="J70" s="112"/>
      <c r="K70" s="112"/>
      <c r="L70" s="453"/>
      <c r="M70" s="453"/>
      <c r="N70" s="248"/>
      <c r="O70" s="113"/>
      <c r="P70" s="249"/>
      <c r="Q70" s="249"/>
      <c r="R70" s="249"/>
    </row>
    <row r="71" spans="1:18" s="100" customFormat="1" ht="12" customHeight="1" outlineLevel="1">
      <c r="A71" s="481" t="s">
        <v>20</v>
      </c>
      <c r="B71" s="482" t="e">
        <f>IF(ISNA(VLOOKUP($A71,#REF!,9,FALSE))=TRUE,"Invalid ID#",VLOOKUP($A71,#REF!,9,FALSE))</f>
        <v>#REF!</v>
      </c>
      <c r="C71" s="482" t="e">
        <f>IF(ISNA(VLOOKUP($A71,#REF!,10,FALSE))=TRUE,"Invalid ID#",VLOOKUP($A71,#REF!,10,FALSE))</f>
        <v>#REF!</v>
      </c>
      <c r="D71" s="483"/>
      <c r="E71" s="488" t="e">
        <f>IF(ISNA(VLOOKUP($A71,#REF!,7,FALSE))=TRUE,"Invalid ID#",VLOOKUP($A71,#REF!,7,FALSE))</f>
        <v>#REF!</v>
      </c>
      <c r="F71" s="488" t="e">
        <f>IF(ISNA(VLOOKUP($A71,#REF!,8,FALSE))=TRUE,"Invalid ID#",VLOOKUP($A71,#REF!,8,FALSE))</f>
        <v>#REF!</v>
      </c>
      <c r="G71" s="488" t="e">
        <f>IF(ISNA(VLOOKUP($A71,#REF!,12,FALSE))=TRUE,"Invalid ID#",VLOOKUP($A71,#REF!,12,FALSE))</f>
        <v>#REF!</v>
      </c>
      <c r="H71" s="485">
        <v>0</v>
      </c>
      <c r="I71" s="486" t="e">
        <f>IF(ISTEXT((VLOOKUP(A71,#REF!,13,FALSE))),(VLOOKUP(A71,#REF!,13,FALSE)),IF(ISNUMBER(VLOOKUP(A71,#REF!,13,FALSE))*ExchangeRate,VLOOKUP(A71,#REF!,13,FALSE))*ExchangeRate)</f>
        <v>#REF!</v>
      </c>
      <c r="J71" s="487" t="e">
        <f t="shared" ref="J71:J77" si="12">IF(ISTEXT(I71),I71,H71*I71)</f>
        <v>#REF!</v>
      </c>
      <c r="K71" s="485"/>
      <c r="L71" s="488" t="e">
        <f>IF(ISNA(VLOOKUP($A71,#REF!,14,FALSE))=TRUE,"Invalid ID#",VLOOKUP($A71,#REF!,14,FALSE))</f>
        <v>#REF!</v>
      </c>
      <c r="M71" s="516" t="e">
        <f>IF(ISNA(VLOOKUP($A71,#REF!,15,FALSE))=TRUE,"Invalid ID#",VLOOKUP($A71,#REF!,15,FALSE))</f>
        <v>#REF!</v>
      </c>
      <c r="N71" s="490" t="e">
        <f>IF(ISNA(VLOOKUP($A71,#REF!,16,FALSE))=TRUE,"Invalid ID#",VLOOKUP($A71,#REF!,16,FALSE))</f>
        <v>#REF!</v>
      </c>
      <c r="O71" s="491" t="e">
        <f t="shared" ref="O71:O77" si="13">ROUNDUP((H71*N71),0)</f>
        <v>#REF!</v>
      </c>
      <c r="P71" s="492" t="e">
        <f>IF(ISNA(VLOOKUP($A71,#REF!,17,FALSE))=TRUE,"Invalid ID#",VLOOKUP($A71,#REF!,17,FALSE))</f>
        <v>#REF!</v>
      </c>
      <c r="Q71" s="492" t="e">
        <f>IF(ISNA(VLOOKUP($A71,#REF!,18,FALSE))=TRUE,"Invalid ID#",VLOOKUP($A71,#REF!,18,FALSE))</f>
        <v>#REF!</v>
      </c>
      <c r="R71" s="492" t="e">
        <f>IF(ISNA(VLOOKUP($A71,#REF!,19,FALSE))=TRUE,"Invalid ID#",VLOOKUP($A71,#REF!,19,FALSE))</f>
        <v>#REF!</v>
      </c>
    </row>
    <row r="72" spans="1:18" s="100" customFormat="1" ht="12" customHeight="1" outlineLevel="1">
      <c r="A72" s="481" t="s">
        <v>20</v>
      </c>
      <c r="B72" s="482" t="e">
        <f>IF(ISNA(VLOOKUP($A72,#REF!,9,FALSE))=TRUE,"Invalid ID#",VLOOKUP($A72,#REF!,9,FALSE))</f>
        <v>#REF!</v>
      </c>
      <c r="C72" s="482" t="e">
        <f>IF(ISNA(VLOOKUP($A72,#REF!,10,FALSE))=TRUE,"Invalid ID#",VLOOKUP($A72,#REF!,10,FALSE))</f>
        <v>#REF!</v>
      </c>
      <c r="D72" s="483"/>
      <c r="E72" s="488" t="e">
        <f>IF(ISNA(VLOOKUP($A72,#REF!,7,FALSE))=TRUE,"Invalid ID#",VLOOKUP($A72,#REF!,7,FALSE))</f>
        <v>#REF!</v>
      </c>
      <c r="F72" s="488" t="e">
        <f>IF(ISNA(VLOOKUP($A72,#REF!,8,FALSE))=TRUE,"Invalid ID#",VLOOKUP($A72,#REF!,8,FALSE))</f>
        <v>#REF!</v>
      </c>
      <c r="G72" s="488" t="e">
        <f>IF(ISNA(VLOOKUP($A72,#REF!,12,FALSE))=TRUE,"Invalid ID#",VLOOKUP($A72,#REF!,12,FALSE))</f>
        <v>#REF!</v>
      </c>
      <c r="H72" s="485">
        <v>0</v>
      </c>
      <c r="I72" s="486" t="e">
        <f>IF(ISTEXT((VLOOKUP(A72,#REF!,13,FALSE))),(VLOOKUP(A72,#REF!,13,FALSE)),IF(ISNUMBER(VLOOKUP(A72,#REF!,13,FALSE))*ExchangeRate,VLOOKUP(A72,#REF!,13,FALSE))*ExchangeRate)</f>
        <v>#REF!</v>
      </c>
      <c r="J72" s="487" t="e">
        <f t="shared" si="12"/>
        <v>#REF!</v>
      </c>
      <c r="K72" s="485"/>
      <c r="L72" s="488" t="e">
        <f>IF(ISNA(VLOOKUP($A72,#REF!,14,FALSE))=TRUE,"Invalid ID#",VLOOKUP($A72,#REF!,14,FALSE))</f>
        <v>#REF!</v>
      </c>
      <c r="M72" s="516" t="e">
        <f>IF(ISNA(VLOOKUP($A72,#REF!,15,FALSE))=TRUE,"Invalid ID#",VLOOKUP($A72,#REF!,15,FALSE))</f>
        <v>#REF!</v>
      </c>
      <c r="N72" s="490" t="e">
        <f>IF(ISNA(VLOOKUP($A72,#REF!,16,FALSE))=TRUE,"Invalid ID#",VLOOKUP($A72,#REF!,16,FALSE))</f>
        <v>#REF!</v>
      </c>
      <c r="O72" s="491" t="e">
        <f t="shared" si="13"/>
        <v>#REF!</v>
      </c>
      <c r="P72" s="492" t="e">
        <f>IF(ISNA(VLOOKUP($A72,#REF!,17,FALSE))=TRUE,"Invalid ID#",VLOOKUP($A72,#REF!,17,FALSE))</f>
        <v>#REF!</v>
      </c>
      <c r="Q72" s="492" t="e">
        <f>IF(ISNA(VLOOKUP($A72,#REF!,18,FALSE))=TRUE,"Invalid ID#",VLOOKUP($A72,#REF!,18,FALSE))</f>
        <v>#REF!</v>
      </c>
      <c r="R72" s="492" t="e">
        <f>IF(ISNA(VLOOKUP($A72,#REF!,19,FALSE))=TRUE,"Invalid ID#",VLOOKUP($A72,#REF!,19,FALSE))</f>
        <v>#REF!</v>
      </c>
    </row>
    <row r="73" spans="1:18" s="100" customFormat="1" ht="12" customHeight="1" outlineLevel="1">
      <c r="A73" s="481" t="s">
        <v>20</v>
      </c>
      <c r="B73" s="482" t="e">
        <f>IF(ISNA(VLOOKUP($A73,#REF!,9,FALSE))=TRUE,"Invalid ID#",VLOOKUP($A73,#REF!,9,FALSE))</f>
        <v>#REF!</v>
      </c>
      <c r="C73" s="482" t="e">
        <f>IF(ISNA(VLOOKUP($A73,#REF!,10,FALSE))=TRUE,"Invalid ID#",VLOOKUP($A73,#REF!,10,FALSE))</f>
        <v>#REF!</v>
      </c>
      <c r="D73" s="483"/>
      <c r="E73" s="488" t="e">
        <f>IF(ISNA(VLOOKUP($A73,#REF!,7,FALSE))=TRUE,"Invalid ID#",VLOOKUP($A73,#REF!,7,FALSE))</f>
        <v>#REF!</v>
      </c>
      <c r="F73" s="488" t="e">
        <f>IF(ISNA(VLOOKUP($A73,#REF!,8,FALSE))=TRUE,"Invalid ID#",VLOOKUP($A73,#REF!,8,FALSE))</f>
        <v>#REF!</v>
      </c>
      <c r="G73" s="488" t="e">
        <f>IF(ISNA(VLOOKUP($A73,#REF!,12,FALSE))=TRUE,"Invalid ID#",VLOOKUP($A73,#REF!,12,FALSE))</f>
        <v>#REF!</v>
      </c>
      <c r="H73" s="485">
        <v>0</v>
      </c>
      <c r="I73" s="486" t="e">
        <f>IF(ISTEXT((VLOOKUP(A73,#REF!,13,FALSE))),(VLOOKUP(A73,#REF!,13,FALSE)),IF(ISNUMBER(VLOOKUP(A73,#REF!,13,FALSE))*ExchangeRate,VLOOKUP(A73,#REF!,13,FALSE))*ExchangeRate)</f>
        <v>#REF!</v>
      </c>
      <c r="J73" s="487" t="e">
        <f t="shared" si="12"/>
        <v>#REF!</v>
      </c>
      <c r="K73" s="485"/>
      <c r="L73" s="488" t="e">
        <f>IF(ISNA(VLOOKUP($A73,#REF!,14,FALSE))=TRUE,"Invalid ID#",VLOOKUP($A73,#REF!,14,FALSE))</f>
        <v>#REF!</v>
      </c>
      <c r="M73" s="516" t="e">
        <f>IF(ISNA(VLOOKUP($A73,#REF!,15,FALSE))=TRUE,"Invalid ID#",VLOOKUP($A73,#REF!,15,FALSE))</f>
        <v>#REF!</v>
      </c>
      <c r="N73" s="490" t="e">
        <f>IF(ISNA(VLOOKUP($A73,#REF!,16,FALSE))=TRUE,"Invalid ID#",VLOOKUP($A73,#REF!,16,FALSE))</f>
        <v>#REF!</v>
      </c>
      <c r="O73" s="491" t="e">
        <f t="shared" si="13"/>
        <v>#REF!</v>
      </c>
      <c r="P73" s="492" t="e">
        <f>IF(ISNA(VLOOKUP($A73,#REF!,17,FALSE))=TRUE,"Invalid ID#",VLOOKUP($A73,#REF!,17,FALSE))</f>
        <v>#REF!</v>
      </c>
      <c r="Q73" s="492" t="e">
        <f>IF(ISNA(VLOOKUP($A73,#REF!,18,FALSE))=TRUE,"Invalid ID#",VLOOKUP($A73,#REF!,18,FALSE))</f>
        <v>#REF!</v>
      </c>
      <c r="R73" s="492" t="e">
        <f>IF(ISNA(VLOOKUP($A73,#REF!,19,FALSE))=TRUE,"Invalid ID#",VLOOKUP($A73,#REF!,19,FALSE))</f>
        <v>#REF!</v>
      </c>
    </row>
    <row r="74" spans="1:18" s="100" customFormat="1" ht="12" customHeight="1" outlineLevel="1">
      <c r="A74" s="481" t="s">
        <v>20</v>
      </c>
      <c r="B74" s="482" t="e">
        <f>IF(ISNA(VLOOKUP($A74,#REF!,9,FALSE))=TRUE,"Invalid ID#",VLOOKUP($A74,#REF!,9,FALSE))</f>
        <v>#REF!</v>
      </c>
      <c r="C74" s="482" t="e">
        <f>IF(ISNA(VLOOKUP($A74,#REF!,10,FALSE))=TRUE,"Invalid ID#",VLOOKUP($A74,#REF!,10,FALSE))</f>
        <v>#REF!</v>
      </c>
      <c r="D74" s="483"/>
      <c r="E74" s="488" t="e">
        <f>IF(ISNA(VLOOKUP($A74,#REF!,7,FALSE))=TRUE,"Invalid ID#",VLOOKUP($A74,#REF!,7,FALSE))</f>
        <v>#REF!</v>
      </c>
      <c r="F74" s="488" t="e">
        <f>IF(ISNA(VLOOKUP($A74,#REF!,8,FALSE))=TRUE,"Invalid ID#",VLOOKUP($A74,#REF!,8,FALSE))</f>
        <v>#REF!</v>
      </c>
      <c r="G74" s="488" t="e">
        <f>IF(ISNA(VLOOKUP($A74,#REF!,12,FALSE))=TRUE,"Invalid ID#",VLOOKUP($A74,#REF!,12,FALSE))</f>
        <v>#REF!</v>
      </c>
      <c r="H74" s="485">
        <v>0</v>
      </c>
      <c r="I74" s="486" t="e">
        <f>IF(ISTEXT((VLOOKUP(A74,#REF!,13,FALSE))),(VLOOKUP(A74,#REF!,13,FALSE)),IF(ISNUMBER(VLOOKUP(A74,#REF!,13,FALSE))*ExchangeRate,VLOOKUP(A74,#REF!,13,FALSE))*ExchangeRate)</f>
        <v>#REF!</v>
      </c>
      <c r="J74" s="487" t="e">
        <f t="shared" si="12"/>
        <v>#REF!</v>
      </c>
      <c r="K74" s="485"/>
      <c r="L74" s="488" t="e">
        <f>IF(ISNA(VLOOKUP($A74,#REF!,14,FALSE))=TRUE,"Invalid ID#",VLOOKUP($A74,#REF!,14,FALSE))</f>
        <v>#REF!</v>
      </c>
      <c r="M74" s="516" t="e">
        <f>IF(ISNA(VLOOKUP($A74,#REF!,15,FALSE))=TRUE,"Invalid ID#",VLOOKUP($A74,#REF!,15,FALSE))</f>
        <v>#REF!</v>
      </c>
      <c r="N74" s="490" t="e">
        <f>IF(ISNA(VLOOKUP($A74,#REF!,16,FALSE))=TRUE,"Invalid ID#",VLOOKUP($A74,#REF!,16,FALSE))</f>
        <v>#REF!</v>
      </c>
      <c r="O74" s="491" t="e">
        <f t="shared" si="13"/>
        <v>#REF!</v>
      </c>
      <c r="P74" s="492" t="e">
        <f>IF(ISNA(VLOOKUP($A74,#REF!,17,FALSE))=TRUE,"Invalid ID#",VLOOKUP($A74,#REF!,17,FALSE))</f>
        <v>#REF!</v>
      </c>
      <c r="Q74" s="492" t="e">
        <f>IF(ISNA(VLOOKUP($A74,#REF!,18,FALSE))=TRUE,"Invalid ID#",VLOOKUP($A74,#REF!,18,FALSE))</f>
        <v>#REF!</v>
      </c>
      <c r="R74" s="492" t="e">
        <f>IF(ISNA(VLOOKUP($A74,#REF!,19,FALSE))=TRUE,"Invalid ID#",VLOOKUP($A74,#REF!,19,FALSE))</f>
        <v>#REF!</v>
      </c>
    </row>
    <row r="75" spans="1:18" s="100" customFormat="1" ht="12" customHeight="1" outlineLevel="1">
      <c r="A75" s="481" t="s">
        <v>20</v>
      </c>
      <c r="B75" s="482" t="e">
        <f>IF(ISNA(VLOOKUP($A75,#REF!,9,FALSE))=TRUE,"Invalid ID#",VLOOKUP($A75,#REF!,9,FALSE))</f>
        <v>#REF!</v>
      </c>
      <c r="C75" s="482" t="e">
        <f>IF(ISNA(VLOOKUP($A75,#REF!,10,FALSE))=TRUE,"Invalid ID#",VLOOKUP($A75,#REF!,10,FALSE))</f>
        <v>#REF!</v>
      </c>
      <c r="D75" s="483"/>
      <c r="E75" s="488" t="e">
        <f>IF(ISNA(VLOOKUP($A75,#REF!,7,FALSE))=TRUE,"Invalid ID#",VLOOKUP($A75,#REF!,7,FALSE))</f>
        <v>#REF!</v>
      </c>
      <c r="F75" s="488" t="e">
        <f>IF(ISNA(VLOOKUP($A75,#REF!,8,FALSE))=TRUE,"Invalid ID#",VLOOKUP($A75,#REF!,8,FALSE))</f>
        <v>#REF!</v>
      </c>
      <c r="G75" s="488" t="e">
        <f>IF(ISNA(VLOOKUP($A75,#REF!,12,FALSE))=TRUE,"Invalid ID#",VLOOKUP($A75,#REF!,12,FALSE))</f>
        <v>#REF!</v>
      </c>
      <c r="H75" s="485">
        <v>0</v>
      </c>
      <c r="I75" s="486" t="e">
        <f>IF(ISTEXT((VLOOKUP(A75,#REF!,13,FALSE))),(VLOOKUP(A75,#REF!,13,FALSE)),IF(ISNUMBER(VLOOKUP(A75,#REF!,13,FALSE))*ExchangeRate,VLOOKUP(A75,#REF!,13,FALSE))*ExchangeRate)</f>
        <v>#REF!</v>
      </c>
      <c r="J75" s="487" t="e">
        <f t="shared" si="12"/>
        <v>#REF!</v>
      </c>
      <c r="K75" s="485"/>
      <c r="L75" s="488" t="e">
        <f>IF(ISNA(VLOOKUP($A75,#REF!,14,FALSE))=TRUE,"Invalid ID#",VLOOKUP($A75,#REF!,14,FALSE))</f>
        <v>#REF!</v>
      </c>
      <c r="M75" s="516" t="e">
        <f>IF(ISNA(VLOOKUP($A75,#REF!,15,FALSE))=TRUE,"Invalid ID#",VLOOKUP($A75,#REF!,15,FALSE))</f>
        <v>#REF!</v>
      </c>
      <c r="N75" s="490" t="e">
        <f>IF(ISNA(VLOOKUP($A75,#REF!,16,FALSE))=TRUE,"Invalid ID#",VLOOKUP($A75,#REF!,16,FALSE))</f>
        <v>#REF!</v>
      </c>
      <c r="O75" s="491" t="e">
        <f t="shared" si="13"/>
        <v>#REF!</v>
      </c>
      <c r="P75" s="492" t="e">
        <f>IF(ISNA(VLOOKUP($A75,#REF!,17,FALSE))=TRUE,"Invalid ID#",VLOOKUP($A75,#REF!,17,FALSE))</f>
        <v>#REF!</v>
      </c>
      <c r="Q75" s="492" t="e">
        <f>IF(ISNA(VLOOKUP($A75,#REF!,18,FALSE))=TRUE,"Invalid ID#",VLOOKUP($A75,#REF!,18,FALSE))</f>
        <v>#REF!</v>
      </c>
      <c r="R75" s="492" t="e">
        <f>IF(ISNA(VLOOKUP($A75,#REF!,19,FALSE))=TRUE,"Invalid ID#",VLOOKUP($A75,#REF!,19,FALSE))</f>
        <v>#REF!</v>
      </c>
    </row>
    <row r="76" spans="1:18" s="100" customFormat="1" ht="12" customHeight="1" outlineLevel="1">
      <c r="A76" s="481" t="s">
        <v>20</v>
      </c>
      <c r="B76" s="482" t="e">
        <f>IF(ISNA(VLOOKUP($A76,#REF!,9,FALSE))=TRUE,"Invalid ID#",VLOOKUP($A76,#REF!,9,FALSE))</f>
        <v>#REF!</v>
      </c>
      <c r="C76" s="482" t="e">
        <f>IF(ISNA(VLOOKUP($A76,#REF!,10,FALSE))=TRUE,"Invalid ID#",VLOOKUP($A76,#REF!,10,FALSE))</f>
        <v>#REF!</v>
      </c>
      <c r="D76" s="483"/>
      <c r="E76" s="488" t="e">
        <f>IF(ISNA(VLOOKUP($A76,#REF!,7,FALSE))=TRUE,"Invalid ID#",VLOOKUP($A76,#REF!,7,FALSE))</f>
        <v>#REF!</v>
      </c>
      <c r="F76" s="488" t="e">
        <f>IF(ISNA(VLOOKUP($A76,#REF!,8,FALSE))=TRUE,"Invalid ID#",VLOOKUP($A76,#REF!,8,FALSE))</f>
        <v>#REF!</v>
      </c>
      <c r="G76" s="488" t="e">
        <f>IF(ISNA(VLOOKUP($A76,#REF!,12,FALSE))=TRUE,"Invalid ID#",VLOOKUP($A76,#REF!,12,FALSE))</f>
        <v>#REF!</v>
      </c>
      <c r="H76" s="485">
        <v>0</v>
      </c>
      <c r="I76" s="486" t="e">
        <f>IF(ISTEXT((VLOOKUP(A76,#REF!,13,FALSE))),(VLOOKUP(A76,#REF!,13,FALSE)),IF(ISNUMBER(VLOOKUP(A76,#REF!,13,FALSE))*ExchangeRate,VLOOKUP(A76,#REF!,13,FALSE))*ExchangeRate)</f>
        <v>#REF!</v>
      </c>
      <c r="J76" s="487" t="e">
        <f t="shared" si="12"/>
        <v>#REF!</v>
      </c>
      <c r="K76" s="485"/>
      <c r="L76" s="488" t="e">
        <f>IF(ISNA(VLOOKUP($A76,#REF!,14,FALSE))=TRUE,"Invalid ID#",VLOOKUP($A76,#REF!,14,FALSE))</f>
        <v>#REF!</v>
      </c>
      <c r="M76" s="516" t="e">
        <f>IF(ISNA(VLOOKUP($A76,#REF!,15,FALSE))=TRUE,"Invalid ID#",VLOOKUP($A76,#REF!,15,FALSE))</f>
        <v>#REF!</v>
      </c>
      <c r="N76" s="490" t="e">
        <f>IF(ISNA(VLOOKUP($A76,#REF!,16,FALSE))=TRUE,"Invalid ID#",VLOOKUP($A76,#REF!,16,FALSE))</f>
        <v>#REF!</v>
      </c>
      <c r="O76" s="491" t="e">
        <f t="shared" si="13"/>
        <v>#REF!</v>
      </c>
      <c r="P76" s="492" t="e">
        <f>IF(ISNA(VLOOKUP($A76,#REF!,17,FALSE))=TRUE,"Invalid ID#",VLOOKUP($A76,#REF!,17,FALSE))</f>
        <v>#REF!</v>
      </c>
      <c r="Q76" s="492" t="e">
        <f>IF(ISNA(VLOOKUP($A76,#REF!,18,FALSE))=TRUE,"Invalid ID#",VLOOKUP($A76,#REF!,18,FALSE))</f>
        <v>#REF!</v>
      </c>
      <c r="R76" s="492" t="e">
        <f>IF(ISNA(VLOOKUP($A76,#REF!,19,FALSE))=TRUE,"Invalid ID#",VLOOKUP($A76,#REF!,19,FALSE))</f>
        <v>#REF!</v>
      </c>
    </row>
    <row r="77" spans="1:18" s="100" customFormat="1" ht="12" customHeight="1" outlineLevel="1" thickBot="1">
      <c r="A77" s="481" t="s">
        <v>20</v>
      </c>
      <c r="B77" s="482" t="e">
        <f>IF(ISNA(VLOOKUP($A77,#REF!,9,FALSE))=TRUE,"Invalid ID#",VLOOKUP($A77,#REF!,9,FALSE))</f>
        <v>#REF!</v>
      </c>
      <c r="C77" s="482" t="e">
        <f>IF(ISNA(VLOOKUP($A77,#REF!,10,FALSE))=TRUE,"Invalid ID#",VLOOKUP($A77,#REF!,10,FALSE))</f>
        <v>#REF!</v>
      </c>
      <c r="D77" s="483"/>
      <c r="E77" s="488" t="e">
        <f>IF(ISNA(VLOOKUP($A77,#REF!,7,FALSE))=TRUE,"Invalid ID#",VLOOKUP($A77,#REF!,7,FALSE))</f>
        <v>#REF!</v>
      </c>
      <c r="F77" s="488" t="e">
        <f>IF(ISNA(VLOOKUP($A77,#REF!,8,FALSE))=TRUE,"Invalid ID#",VLOOKUP($A77,#REF!,8,FALSE))</f>
        <v>#REF!</v>
      </c>
      <c r="G77" s="488" t="e">
        <f>IF(ISNA(VLOOKUP($A77,#REF!,12,FALSE))=TRUE,"Invalid ID#",VLOOKUP($A77,#REF!,12,FALSE))</f>
        <v>#REF!</v>
      </c>
      <c r="H77" s="485">
        <v>0</v>
      </c>
      <c r="I77" s="486" t="e">
        <f>IF(ISTEXT((VLOOKUP(A77,#REF!,13,FALSE))),(VLOOKUP(A77,#REF!,13,FALSE)),IF(ISNUMBER(VLOOKUP(A77,#REF!,13,FALSE))*ExchangeRate,VLOOKUP(A77,#REF!,13,FALSE))*ExchangeRate)</f>
        <v>#REF!</v>
      </c>
      <c r="J77" s="487" t="e">
        <f t="shared" si="12"/>
        <v>#REF!</v>
      </c>
      <c r="K77" s="485"/>
      <c r="L77" s="488" t="e">
        <f>IF(ISNA(VLOOKUP($A77,#REF!,14,FALSE))=TRUE,"Invalid ID#",VLOOKUP($A77,#REF!,14,FALSE))</f>
        <v>#REF!</v>
      </c>
      <c r="M77" s="516" t="e">
        <f>IF(ISNA(VLOOKUP($A77,#REF!,15,FALSE))=TRUE,"Invalid ID#",VLOOKUP($A77,#REF!,15,FALSE))</f>
        <v>#REF!</v>
      </c>
      <c r="N77" s="490" t="e">
        <f>IF(ISNA(VLOOKUP($A77,#REF!,16,FALSE))=TRUE,"Invalid ID#",VLOOKUP($A77,#REF!,16,FALSE))</f>
        <v>#REF!</v>
      </c>
      <c r="O77" s="491" t="e">
        <f t="shared" si="13"/>
        <v>#REF!</v>
      </c>
      <c r="P77" s="492" t="e">
        <f>IF(ISNA(VLOOKUP($A77,#REF!,17,FALSE))=TRUE,"Invalid ID#",VLOOKUP($A77,#REF!,17,FALSE))</f>
        <v>#REF!</v>
      </c>
      <c r="Q77" s="492" t="e">
        <f>IF(ISNA(VLOOKUP($A77,#REF!,18,FALSE))=TRUE,"Invalid ID#",VLOOKUP($A77,#REF!,18,FALSE))</f>
        <v>#REF!</v>
      </c>
      <c r="R77" s="492" t="e">
        <f>IF(ISNA(VLOOKUP($A77,#REF!,19,FALSE))=TRUE,"Invalid ID#",VLOOKUP($A77,#REF!,19,FALSE))</f>
        <v>#REF!</v>
      </c>
    </row>
    <row r="78" spans="1:18" s="100" customFormat="1" ht="12" customHeight="1" outlineLevel="1" thickTop="1">
      <c r="A78" s="97"/>
      <c r="B78" s="98"/>
      <c r="C78" s="98"/>
      <c r="D78" s="327"/>
      <c r="E78" s="327"/>
      <c r="F78" s="327"/>
      <c r="G78" s="325"/>
      <c r="H78" s="359"/>
      <c r="I78" s="25"/>
      <c r="J78" s="495"/>
      <c r="K78" s="496" t="e">
        <f>SUM(J70:J78)</f>
        <v>#REF!</v>
      </c>
      <c r="L78" s="451"/>
      <c r="M78" s="451"/>
      <c r="N78" s="27"/>
      <c r="O78" s="28"/>
      <c r="P78" s="29"/>
      <c r="Q78" s="29"/>
      <c r="R78" s="29"/>
    </row>
    <row r="79" spans="1:18" s="104" customFormat="1" ht="12" customHeight="1" outlineLevel="1">
      <c r="A79" s="101"/>
      <c r="B79" s="102"/>
      <c r="C79" s="102"/>
      <c r="D79" s="325"/>
      <c r="E79" s="325"/>
      <c r="F79" s="325"/>
      <c r="G79" s="103"/>
      <c r="H79" s="349"/>
      <c r="I79" s="349"/>
      <c r="J79" s="26"/>
      <c r="L79" s="452"/>
      <c r="M79" s="452"/>
      <c r="N79" s="246"/>
      <c r="O79" s="106"/>
      <c r="P79" s="247"/>
      <c r="Q79" s="247"/>
      <c r="R79" s="247"/>
    </row>
    <row r="80" spans="1:18" s="114" customFormat="1" ht="12" customHeight="1" outlineLevel="1">
      <c r="A80" s="107"/>
      <c r="B80" s="108"/>
      <c r="C80" s="108"/>
      <c r="D80" s="92" t="s">
        <v>74</v>
      </c>
      <c r="E80" s="109"/>
      <c r="F80" s="109"/>
      <c r="G80" s="111"/>
      <c r="H80" s="112"/>
      <c r="I80" s="112"/>
      <c r="J80" s="112"/>
      <c r="K80" s="112"/>
      <c r="L80" s="453"/>
      <c r="M80" s="453"/>
      <c r="N80" s="248"/>
      <c r="O80" s="113"/>
      <c r="P80" s="249"/>
      <c r="Q80" s="249"/>
      <c r="R80" s="249"/>
    </row>
    <row r="81" spans="1:18" s="100" customFormat="1" ht="12" customHeight="1" outlineLevel="1">
      <c r="A81" s="481" t="s">
        <v>20</v>
      </c>
      <c r="B81" s="482" t="e">
        <f>IF(ISNA(VLOOKUP($A81,#REF!,9,FALSE))=TRUE,"Invalid ID#",VLOOKUP($A81,#REF!,9,FALSE))</f>
        <v>#REF!</v>
      </c>
      <c r="C81" s="482" t="e">
        <f>IF(ISNA(VLOOKUP($A81,#REF!,10,FALSE))=TRUE,"Invalid ID#",VLOOKUP($A81,#REF!,10,FALSE))</f>
        <v>#REF!</v>
      </c>
      <c r="D81" s="483"/>
      <c r="E81" s="488" t="e">
        <f>IF(ISNA(VLOOKUP($A81,#REF!,7,FALSE))=TRUE,"Invalid ID#",VLOOKUP($A81,#REF!,7,FALSE))</f>
        <v>#REF!</v>
      </c>
      <c r="F81" s="488" t="e">
        <f>IF(ISNA(VLOOKUP($A81,#REF!,8,FALSE))=TRUE,"Invalid ID#",VLOOKUP($A81,#REF!,8,FALSE))</f>
        <v>#REF!</v>
      </c>
      <c r="G81" s="488" t="e">
        <f>IF(ISNA(VLOOKUP($A81,#REF!,12,FALSE))=TRUE,"Invalid ID#",VLOOKUP($A81,#REF!,12,FALSE))</f>
        <v>#REF!</v>
      </c>
      <c r="H81" s="485">
        <v>0</v>
      </c>
      <c r="I81" s="486" t="e">
        <f>IF(ISTEXT((VLOOKUP(A81,#REF!,13,FALSE))),(VLOOKUP(A81,#REF!,13,FALSE)),IF(ISNUMBER(VLOOKUP(A81,#REF!,13,FALSE))*ExchangeRate,VLOOKUP(A81,#REF!,13,FALSE))*ExchangeRate)</f>
        <v>#REF!</v>
      </c>
      <c r="J81" s="487" t="e">
        <f t="shared" ref="J81:J87" si="14">IF(ISTEXT(I81),I81,H81*I81)</f>
        <v>#REF!</v>
      </c>
      <c r="K81" s="485"/>
      <c r="L81" s="488" t="e">
        <f>IF(ISNA(VLOOKUP($A81,#REF!,14,FALSE))=TRUE,"Invalid ID#",VLOOKUP($A81,#REF!,14,FALSE))</f>
        <v>#REF!</v>
      </c>
      <c r="M81" s="516" t="e">
        <f>IF(ISNA(VLOOKUP($A81,#REF!,15,FALSE))=TRUE,"Invalid ID#",VLOOKUP($A81,#REF!,15,FALSE))</f>
        <v>#REF!</v>
      </c>
      <c r="N81" s="490" t="e">
        <f>IF(ISNA(VLOOKUP($A81,#REF!,16,FALSE))=TRUE,"Invalid ID#",VLOOKUP($A81,#REF!,16,FALSE))</f>
        <v>#REF!</v>
      </c>
      <c r="O81" s="491" t="e">
        <f t="shared" ref="O81:O87" si="15">ROUNDUP((H81*N81),0)</f>
        <v>#REF!</v>
      </c>
      <c r="P81" s="492" t="e">
        <f>IF(ISNA(VLOOKUP($A81,#REF!,17,FALSE))=TRUE,"Invalid ID#",VLOOKUP($A81,#REF!,17,FALSE))</f>
        <v>#REF!</v>
      </c>
      <c r="Q81" s="492" t="e">
        <f>IF(ISNA(VLOOKUP($A81,#REF!,18,FALSE))=TRUE,"Invalid ID#",VLOOKUP($A81,#REF!,18,FALSE))</f>
        <v>#REF!</v>
      </c>
      <c r="R81" s="492" t="e">
        <f>IF(ISNA(VLOOKUP($A81,#REF!,19,FALSE))=TRUE,"Invalid ID#",VLOOKUP($A81,#REF!,19,FALSE))</f>
        <v>#REF!</v>
      </c>
    </row>
    <row r="82" spans="1:18" s="100" customFormat="1" ht="12" customHeight="1" outlineLevel="1">
      <c r="A82" s="481" t="s">
        <v>20</v>
      </c>
      <c r="B82" s="482" t="e">
        <f>IF(ISNA(VLOOKUP($A82,#REF!,9,FALSE))=TRUE,"Invalid ID#",VLOOKUP($A82,#REF!,9,FALSE))</f>
        <v>#REF!</v>
      </c>
      <c r="C82" s="482" t="e">
        <f>IF(ISNA(VLOOKUP($A82,#REF!,10,FALSE))=TRUE,"Invalid ID#",VLOOKUP($A82,#REF!,10,FALSE))</f>
        <v>#REF!</v>
      </c>
      <c r="D82" s="483"/>
      <c r="E82" s="488" t="e">
        <f>IF(ISNA(VLOOKUP($A82,#REF!,7,FALSE))=TRUE,"Invalid ID#",VLOOKUP($A82,#REF!,7,FALSE))</f>
        <v>#REF!</v>
      </c>
      <c r="F82" s="488" t="e">
        <f>IF(ISNA(VLOOKUP($A82,#REF!,8,FALSE))=TRUE,"Invalid ID#",VLOOKUP($A82,#REF!,8,FALSE))</f>
        <v>#REF!</v>
      </c>
      <c r="G82" s="488" t="e">
        <f>IF(ISNA(VLOOKUP($A82,#REF!,12,FALSE))=TRUE,"Invalid ID#",VLOOKUP($A82,#REF!,12,FALSE))</f>
        <v>#REF!</v>
      </c>
      <c r="H82" s="485">
        <v>0</v>
      </c>
      <c r="I82" s="486" t="e">
        <f>IF(ISTEXT((VLOOKUP(A82,#REF!,13,FALSE))),(VLOOKUP(A82,#REF!,13,FALSE)),IF(ISNUMBER(VLOOKUP(A82,#REF!,13,FALSE))*ExchangeRate,VLOOKUP(A82,#REF!,13,FALSE))*ExchangeRate)</f>
        <v>#REF!</v>
      </c>
      <c r="J82" s="487" t="e">
        <f t="shared" si="14"/>
        <v>#REF!</v>
      </c>
      <c r="K82" s="485"/>
      <c r="L82" s="488" t="e">
        <f>IF(ISNA(VLOOKUP($A82,#REF!,14,FALSE))=TRUE,"Invalid ID#",VLOOKUP($A82,#REF!,14,FALSE))</f>
        <v>#REF!</v>
      </c>
      <c r="M82" s="516" t="e">
        <f>IF(ISNA(VLOOKUP($A82,#REF!,15,FALSE))=TRUE,"Invalid ID#",VLOOKUP($A82,#REF!,15,FALSE))</f>
        <v>#REF!</v>
      </c>
      <c r="N82" s="490" t="e">
        <f>IF(ISNA(VLOOKUP($A82,#REF!,16,FALSE))=TRUE,"Invalid ID#",VLOOKUP($A82,#REF!,16,FALSE))</f>
        <v>#REF!</v>
      </c>
      <c r="O82" s="491" t="e">
        <f t="shared" si="15"/>
        <v>#REF!</v>
      </c>
      <c r="P82" s="492" t="e">
        <f>IF(ISNA(VLOOKUP($A82,#REF!,17,FALSE))=TRUE,"Invalid ID#",VLOOKUP($A82,#REF!,17,FALSE))</f>
        <v>#REF!</v>
      </c>
      <c r="Q82" s="492" t="e">
        <f>IF(ISNA(VLOOKUP($A82,#REF!,18,FALSE))=TRUE,"Invalid ID#",VLOOKUP($A82,#REF!,18,FALSE))</f>
        <v>#REF!</v>
      </c>
      <c r="R82" s="492" t="e">
        <f>IF(ISNA(VLOOKUP($A82,#REF!,19,FALSE))=TRUE,"Invalid ID#",VLOOKUP($A82,#REF!,19,FALSE))</f>
        <v>#REF!</v>
      </c>
    </row>
    <row r="83" spans="1:18" s="100" customFormat="1" ht="12" customHeight="1" outlineLevel="1">
      <c r="A83" s="481" t="s">
        <v>20</v>
      </c>
      <c r="B83" s="482" t="e">
        <f>IF(ISNA(VLOOKUP($A83,#REF!,9,FALSE))=TRUE,"Invalid ID#",VLOOKUP($A83,#REF!,9,FALSE))</f>
        <v>#REF!</v>
      </c>
      <c r="C83" s="482" t="e">
        <f>IF(ISNA(VLOOKUP($A83,#REF!,10,FALSE))=TRUE,"Invalid ID#",VLOOKUP($A83,#REF!,10,FALSE))</f>
        <v>#REF!</v>
      </c>
      <c r="D83" s="483"/>
      <c r="E83" s="488" t="e">
        <f>IF(ISNA(VLOOKUP($A83,#REF!,7,FALSE))=TRUE,"Invalid ID#",VLOOKUP($A83,#REF!,7,FALSE))</f>
        <v>#REF!</v>
      </c>
      <c r="F83" s="488" t="e">
        <f>IF(ISNA(VLOOKUP($A83,#REF!,8,FALSE))=TRUE,"Invalid ID#",VLOOKUP($A83,#REF!,8,FALSE))</f>
        <v>#REF!</v>
      </c>
      <c r="G83" s="488" t="e">
        <f>IF(ISNA(VLOOKUP($A83,#REF!,12,FALSE))=TRUE,"Invalid ID#",VLOOKUP($A83,#REF!,12,FALSE))</f>
        <v>#REF!</v>
      </c>
      <c r="H83" s="485">
        <v>0</v>
      </c>
      <c r="I83" s="486" t="e">
        <f>IF(ISTEXT((VLOOKUP(A83,#REF!,13,FALSE))),(VLOOKUP(A83,#REF!,13,FALSE)),IF(ISNUMBER(VLOOKUP(A83,#REF!,13,FALSE))*ExchangeRate,VLOOKUP(A83,#REF!,13,FALSE))*ExchangeRate)</f>
        <v>#REF!</v>
      </c>
      <c r="J83" s="487" t="e">
        <f t="shared" si="14"/>
        <v>#REF!</v>
      </c>
      <c r="K83" s="485"/>
      <c r="L83" s="488" t="e">
        <f>IF(ISNA(VLOOKUP($A83,#REF!,14,FALSE))=TRUE,"Invalid ID#",VLOOKUP($A83,#REF!,14,FALSE))</f>
        <v>#REF!</v>
      </c>
      <c r="M83" s="516" t="e">
        <f>IF(ISNA(VLOOKUP($A83,#REF!,15,FALSE))=TRUE,"Invalid ID#",VLOOKUP($A83,#REF!,15,FALSE))</f>
        <v>#REF!</v>
      </c>
      <c r="N83" s="490" t="e">
        <f>IF(ISNA(VLOOKUP($A83,#REF!,16,FALSE))=TRUE,"Invalid ID#",VLOOKUP($A83,#REF!,16,FALSE))</f>
        <v>#REF!</v>
      </c>
      <c r="O83" s="491" t="e">
        <f t="shared" si="15"/>
        <v>#REF!</v>
      </c>
      <c r="P83" s="492" t="e">
        <f>IF(ISNA(VLOOKUP($A83,#REF!,17,FALSE))=TRUE,"Invalid ID#",VLOOKUP($A83,#REF!,17,FALSE))</f>
        <v>#REF!</v>
      </c>
      <c r="Q83" s="492" t="e">
        <f>IF(ISNA(VLOOKUP($A83,#REF!,18,FALSE))=TRUE,"Invalid ID#",VLOOKUP($A83,#REF!,18,FALSE))</f>
        <v>#REF!</v>
      </c>
      <c r="R83" s="492" t="e">
        <f>IF(ISNA(VLOOKUP($A83,#REF!,19,FALSE))=TRUE,"Invalid ID#",VLOOKUP($A83,#REF!,19,FALSE))</f>
        <v>#REF!</v>
      </c>
    </row>
    <row r="84" spans="1:18" s="100" customFormat="1" ht="12" customHeight="1" outlineLevel="1">
      <c r="A84" s="481" t="s">
        <v>20</v>
      </c>
      <c r="B84" s="482" t="e">
        <f>IF(ISNA(VLOOKUP($A84,#REF!,9,FALSE))=TRUE,"Invalid ID#",VLOOKUP($A84,#REF!,9,FALSE))</f>
        <v>#REF!</v>
      </c>
      <c r="C84" s="482" t="e">
        <f>IF(ISNA(VLOOKUP($A84,#REF!,10,FALSE))=TRUE,"Invalid ID#",VLOOKUP($A84,#REF!,10,FALSE))</f>
        <v>#REF!</v>
      </c>
      <c r="D84" s="483"/>
      <c r="E84" s="488" t="e">
        <f>IF(ISNA(VLOOKUP($A84,#REF!,7,FALSE))=TRUE,"Invalid ID#",VLOOKUP($A84,#REF!,7,FALSE))</f>
        <v>#REF!</v>
      </c>
      <c r="F84" s="488" t="e">
        <f>IF(ISNA(VLOOKUP($A84,#REF!,8,FALSE))=TRUE,"Invalid ID#",VLOOKUP($A84,#REF!,8,FALSE))</f>
        <v>#REF!</v>
      </c>
      <c r="G84" s="488" t="e">
        <f>IF(ISNA(VLOOKUP($A84,#REF!,12,FALSE))=TRUE,"Invalid ID#",VLOOKUP($A84,#REF!,12,FALSE))</f>
        <v>#REF!</v>
      </c>
      <c r="H84" s="485">
        <v>0</v>
      </c>
      <c r="I84" s="486" t="e">
        <f>IF(ISTEXT((VLOOKUP(A84,#REF!,13,FALSE))),(VLOOKUP(A84,#REF!,13,FALSE)),IF(ISNUMBER(VLOOKUP(A84,#REF!,13,FALSE))*ExchangeRate,VLOOKUP(A84,#REF!,13,FALSE))*ExchangeRate)</f>
        <v>#REF!</v>
      </c>
      <c r="J84" s="487" t="e">
        <f t="shared" si="14"/>
        <v>#REF!</v>
      </c>
      <c r="K84" s="485"/>
      <c r="L84" s="488" t="e">
        <f>IF(ISNA(VLOOKUP($A84,#REF!,14,FALSE))=TRUE,"Invalid ID#",VLOOKUP($A84,#REF!,14,FALSE))</f>
        <v>#REF!</v>
      </c>
      <c r="M84" s="516" t="e">
        <f>IF(ISNA(VLOOKUP($A84,#REF!,15,FALSE))=TRUE,"Invalid ID#",VLOOKUP($A84,#REF!,15,FALSE))</f>
        <v>#REF!</v>
      </c>
      <c r="N84" s="490" t="e">
        <f>IF(ISNA(VLOOKUP($A84,#REF!,16,FALSE))=TRUE,"Invalid ID#",VLOOKUP($A84,#REF!,16,FALSE))</f>
        <v>#REF!</v>
      </c>
      <c r="O84" s="491" t="e">
        <f t="shared" si="15"/>
        <v>#REF!</v>
      </c>
      <c r="P84" s="492" t="e">
        <f>IF(ISNA(VLOOKUP($A84,#REF!,17,FALSE))=TRUE,"Invalid ID#",VLOOKUP($A84,#REF!,17,FALSE))</f>
        <v>#REF!</v>
      </c>
      <c r="Q84" s="492" t="e">
        <f>IF(ISNA(VLOOKUP($A84,#REF!,18,FALSE))=TRUE,"Invalid ID#",VLOOKUP($A84,#REF!,18,FALSE))</f>
        <v>#REF!</v>
      </c>
      <c r="R84" s="492" t="e">
        <f>IF(ISNA(VLOOKUP($A84,#REF!,19,FALSE))=TRUE,"Invalid ID#",VLOOKUP($A84,#REF!,19,FALSE))</f>
        <v>#REF!</v>
      </c>
    </row>
    <row r="85" spans="1:18" s="100" customFormat="1" ht="12" customHeight="1" outlineLevel="1">
      <c r="A85" s="481" t="s">
        <v>20</v>
      </c>
      <c r="B85" s="482" t="e">
        <f>IF(ISNA(VLOOKUP($A85,#REF!,9,FALSE))=TRUE,"Invalid ID#",VLOOKUP($A85,#REF!,9,FALSE))</f>
        <v>#REF!</v>
      </c>
      <c r="C85" s="482" t="e">
        <f>IF(ISNA(VLOOKUP($A85,#REF!,10,FALSE))=TRUE,"Invalid ID#",VLOOKUP($A85,#REF!,10,FALSE))</f>
        <v>#REF!</v>
      </c>
      <c r="D85" s="483"/>
      <c r="E85" s="488" t="e">
        <f>IF(ISNA(VLOOKUP($A85,#REF!,7,FALSE))=TRUE,"Invalid ID#",VLOOKUP($A85,#REF!,7,FALSE))</f>
        <v>#REF!</v>
      </c>
      <c r="F85" s="488" t="e">
        <f>IF(ISNA(VLOOKUP($A85,#REF!,8,FALSE))=TRUE,"Invalid ID#",VLOOKUP($A85,#REF!,8,FALSE))</f>
        <v>#REF!</v>
      </c>
      <c r="G85" s="488" t="e">
        <f>IF(ISNA(VLOOKUP($A85,#REF!,12,FALSE))=TRUE,"Invalid ID#",VLOOKUP($A85,#REF!,12,FALSE))</f>
        <v>#REF!</v>
      </c>
      <c r="H85" s="485">
        <v>0</v>
      </c>
      <c r="I85" s="486" t="e">
        <f>IF(ISTEXT((VLOOKUP(A85,#REF!,13,FALSE))),(VLOOKUP(A85,#REF!,13,FALSE)),IF(ISNUMBER(VLOOKUP(A85,#REF!,13,FALSE))*ExchangeRate,VLOOKUP(A85,#REF!,13,FALSE))*ExchangeRate)</f>
        <v>#REF!</v>
      </c>
      <c r="J85" s="487" t="e">
        <f t="shared" si="14"/>
        <v>#REF!</v>
      </c>
      <c r="K85" s="485"/>
      <c r="L85" s="488" t="e">
        <f>IF(ISNA(VLOOKUP($A85,#REF!,14,FALSE))=TRUE,"Invalid ID#",VLOOKUP($A85,#REF!,14,FALSE))</f>
        <v>#REF!</v>
      </c>
      <c r="M85" s="516" t="e">
        <f>IF(ISNA(VLOOKUP($A85,#REF!,15,FALSE))=TRUE,"Invalid ID#",VLOOKUP($A85,#REF!,15,FALSE))</f>
        <v>#REF!</v>
      </c>
      <c r="N85" s="490" t="e">
        <f>IF(ISNA(VLOOKUP($A85,#REF!,16,FALSE))=TRUE,"Invalid ID#",VLOOKUP($A85,#REF!,16,FALSE))</f>
        <v>#REF!</v>
      </c>
      <c r="O85" s="491" t="e">
        <f t="shared" si="15"/>
        <v>#REF!</v>
      </c>
      <c r="P85" s="492" t="e">
        <f>IF(ISNA(VLOOKUP($A85,#REF!,17,FALSE))=TRUE,"Invalid ID#",VLOOKUP($A85,#REF!,17,FALSE))</f>
        <v>#REF!</v>
      </c>
      <c r="Q85" s="492" t="e">
        <f>IF(ISNA(VLOOKUP($A85,#REF!,18,FALSE))=TRUE,"Invalid ID#",VLOOKUP($A85,#REF!,18,FALSE))</f>
        <v>#REF!</v>
      </c>
      <c r="R85" s="492" t="e">
        <f>IF(ISNA(VLOOKUP($A85,#REF!,19,FALSE))=TRUE,"Invalid ID#",VLOOKUP($A85,#REF!,19,FALSE))</f>
        <v>#REF!</v>
      </c>
    </row>
    <row r="86" spans="1:18" s="100" customFormat="1" ht="12" customHeight="1" outlineLevel="1">
      <c r="A86" s="481" t="s">
        <v>20</v>
      </c>
      <c r="B86" s="482" t="e">
        <f>IF(ISNA(VLOOKUP($A86,#REF!,9,FALSE))=TRUE,"Invalid ID#",VLOOKUP($A86,#REF!,9,FALSE))</f>
        <v>#REF!</v>
      </c>
      <c r="C86" s="482" t="e">
        <f>IF(ISNA(VLOOKUP($A86,#REF!,10,FALSE))=TRUE,"Invalid ID#",VLOOKUP($A86,#REF!,10,FALSE))</f>
        <v>#REF!</v>
      </c>
      <c r="D86" s="483"/>
      <c r="E86" s="488" t="e">
        <f>IF(ISNA(VLOOKUP($A86,#REF!,7,FALSE))=TRUE,"Invalid ID#",VLOOKUP($A86,#REF!,7,FALSE))</f>
        <v>#REF!</v>
      </c>
      <c r="F86" s="488" t="e">
        <f>IF(ISNA(VLOOKUP($A86,#REF!,8,FALSE))=TRUE,"Invalid ID#",VLOOKUP($A86,#REF!,8,FALSE))</f>
        <v>#REF!</v>
      </c>
      <c r="G86" s="488" t="e">
        <f>IF(ISNA(VLOOKUP($A86,#REF!,12,FALSE))=TRUE,"Invalid ID#",VLOOKUP($A86,#REF!,12,FALSE))</f>
        <v>#REF!</v>
      </c>
      <c r="H86" s="485">
        <v>0</v>
      </c>
      <c r="I86" s="486" t="e">
        <f>IF(ISTEXT((VLOOKUP(A86,#REF!,13,FALSE))),(VLOOKUP(A86,#REF!,13,FALSE)),IF(ISNUMBER(VLOOKUP(A86,#REF!,13,FALSE))*ExchangeRate,VLOOKUP(A86,#REF!,13,FALSE))*ExchangeRate)</f>
        <v>#REF!</v>
      </c>
      <c r="J86" s="487" t="e">
        <f t="shared" si="14"/>
        <v>#REF!</v>
      </c>
      <c r="K86" s="485"/>
      <c r="L86" s="488" t="e">
        <f>IF(ISNA(VLOOKUP($A86,#REF!,14,FALSE))=TRUE,"Invalid ID#",VLOOKUP($A86,#REF!,14,FALSE))</f>
        <v>#REF!</v>
      </c>
      <c r="M86" s="516" t="e">
        <f>IF(ISNA(VLOOKUP($A86,#REF!,15,FALSE))=TRUE,"Invalid ID#",VLOOKUP($A86,#REF!,15,FALSE))</f>
        <v>#REF!</v>
      </c>
      <c r="N86" s="490" t="e">
        <f>IF(ISNA(VLOOKUP($A86,#REF!,16,FALSE))=TRUE,"Invalid ID#",VLOOKUP($A86,#REF!,16,FALSE))</f>
        <v>#REF!</v>
      </c>
      <c r="O86" s="491" t="e">
        <f t="shared" si="15"/>
        <v>#REF!</v>
      </c>
      <c r="P86" s="492" t="e">
        <f>IF(ISNA(VLOOKUP($A86,#REF!,17,FALSE))=TRUE,"Invalid ID#",VLOOKUP($A86,#REF!,17,FALSE))</f>
        <v>#REF!</v>
      </c>
      <c r="Q86" s="492" t="e">
        <f>IF(ISNA(VLOOKUP($A86,#REF!,18,FALSE))=TRUE,"Invalid ID#",VLOOKUP($A86,#REF!,18,FALSE))</f>
        <v>#REF!</v>
      </c>
      <c r="R86" s="492" t="e">
        <f>IF(ISNA(VLOOKUP($A86,#REF!,19,FALSE))=TRUE,"Invalid ID#",VLOOKUP($A86,#REF!,19,FALSE))</f>
        <v>#REF!</v>
      </c>
    </row>
    <row r="87" spans="1:18" s="100" customFormat="1" ht="12" customHeight="1" outlineLevel="1" thickBot="1">
      <c r="A87" s="481" t="s">
        <v>20</v>
      </c>
      <c r="B87" s="482" t="e">
        <f>IF(ISNA(VLOOKUP($A87,#REF!,9,FALSE))=TRUE,"Invalid ID#",VLOOKUP($A87,#REF!,9,FALSE))</f>
        <v>#REF!</v>
      </c>
      <c r="C87" s="482" t="e">
        <f>IF(ISNA(VLOOKUP($A87,#REF!,10,FALSE))=TRUE,"Invalid ID#",VLOOKUP($A87,#REF!,10,FALSE))</f>
        <v>#REF!</v>
      </c>
      <c r="D87" s="483"/>
      <c r="E87" s="488" t="e">
        <f>IF(ISNA(VLOOKUP($A87,#REF!,7,FALSE))=TRUE,"Invalid ID#",VLOOKUP($A87,#REF!,7,FALSE))</f>
        <v>#REF!</v>
      </c>
      <c r="F87" s="488" t="e">
        <f>IF(ISNA(VLOOKUP($A87,#REF!,8,FALSE))=TRUE,"Invalid ID#",VLOOKUP($A87,#REF!,8,FALSE))</f>
        <v>#REF!</v>
      </c>
      <c r="G87" s="488" t="e">
        <f>IF(ISNA(VLOOKUP($A87,#REF!,12,FALSE))=TRUE,"Invalid ID#",VLOOKUP($A87,#REF!,12,FALSE))</f>
        <v>#REF!</v>
      </c>
      <c r="H87" s="485">
        <v>0</v>
      </c>
      <c r="I87" s="486" t="e">
        <f>IF(ISTEXT((VLOOKUP(A87,#REF!,13,FALSE))),(VLOOKUP(A87,#REF!,13,FALSE)),IF(ISNUMBER(VLOOKUP(A87,#REF!,13,FALSE))*ExchangeRate,VLOOKUP(A87,#REF!,13,FALSE))*ExchangeRate)</f>
        <v>#REF!</v>
      </c>
      <c r="J87" s="487" t="e">
        <f t="shared" si="14"/>
        <v>#REF!</v>
      </c>
      <c r="K87" s="485"/>
      <c r="L87" s="488" t="e">
        <f>IF(ISNA(VLOOKUP($A87,#REF!,14,FALSE))=TRUE,"Invalid ID#",VLOOKUP($A87,#REF!,14,FALSE))</f>
        <v>#REF!</v>
      </c>
      <c r="M87" s="516" t="e">
        <f>IF(ISNA(VLOOKUP($A87,#REF!,15,FALSE))=TRUE,"Invalid ID#",VLOOKUP($A87,#REF!,15,FALSE))</f>
        <v>#REF!</v>
      </c>
      <c r="N87" s="490" t="e">
        <f>IF(ISNA(VLOOKUP($A87,#REF!,16,FALSE))=TRUE,"Invalid ID#",VLOOKUP($A87,#REF!,16,FALSE))</f>
        <v>#REF!</v>
      </c>
      <c r="O87" s="491" t="e">
        <f t="shared" si="15"/>
        <v>#REF!</v>
      </c>
      <c r="P87" s="492" t="e">
        <f>IF(ISNA(VLOOKUP($A87,#REF!,17,FALSE))=TRUE,"Invalid ID#",VLOOKUP($A87,#REF!,17,FALSE))</f>
        <v>#REF!</v>
      </c>
      <c r="Q87" s="492" t="e">
        <f>IF(ISNA(VLOOKUP($A87,#REF!,18,FALSE))=TRUE,"Invalid ID#",VLOOKUP($A87,#REF!,18,FALSE))</f>
        <v>#REF!</v>
      </c>
      <c r="R87" s="492" t="e">
        <f>IF(ISNA(VLOOKUP($A87,#REF!,19,FALSE))=TRUE,"Invalid ID#",VLOOKUP($A87,#REF!,19,FALSE))</f>
        <v>#REF!</v>
      </c>
    </row>
    <row r="88" spans="1:18" s="100" customFormat="1" ht="12" customHeight="1" outlineLevel="1" thickTop="1">
      <c r="A88" s="97"/>
      <c r="B88" s="98"/>
      <c r="C88" s="98"/>
      <c r="D88" s="327"/>
      <c r="E88" s="327"/>
      <c r="F88" s="327"/>
      <c r="G88" s="325"/>
      <c r="H88" s="359"/>
      <c r="I88" s="25"/>
      <c r="J88" s="495"/>
      <c r="K88" s="496" t="e">
        <f>SUM(J80:J88)</f>
        <v>#REF!</v>
      </c>
      <c r="L88" s="451"/>
      <c r="M88" s="451"/>
      <c r="N88" s="27"/>
      <c r="O88" s="28"/>
      <c r="P88" s="29"/>
      <c r="Q88" s="29"/>
      <c r="R88" s="29"/>
    </row>
    <row r="89" spans="1:18" s="104" customFormat="1" ht="12" customHeight="1" outlineLevel="1">
      <c r="A89" s="101"/>
      <c r="B89" s="102"/>
      <c r="C89" s="102"/>
      <c r="D89" s="325"/>
      <c r="E89" s="325"/>
      <c r="F89" s="325"/>
      <c r="G89" s="103"/>
      <c r="H89" s="349"/>
      <c r="I89" s="349"/>
      <c r="J89" s="26"/>
      <c r="L89" s="452"/>
      <c r="M89" s="452"/>
      <c r="N89" s="246"/>
      <c r="O89" s="106"/>
      <c r="P89" s="247"/>
      <c r="Q89" s="247"/>
      <c r="R89" s="247"/>
    </row>
    <row r="90" spans="1:18" s="114" customFormat="1" ht="12" customHeight="1" outlineLevel="1">
      <c r="A90" s="107"/>
      <c r="B90" s="108"/>
      <c r="C90" s="108"/>
      <c r="D90" s="92" t="s">
        <v>74</v>
      </c>
      <c r="E90" s="109"/>
      <c r="F90" s="109"/>
      <c r="G90" s="111"/>
      <c r="H90" s="112"/>
      <c r="I90" s="112"/>
      <c r="J90" s="112"/>
      <c r="K90" s="112"/>
      <c r="L90" s="453"/>
      <c r="M90" s="453"/>
      <c r="N90" s="248"/>
      <c r="O90" s="113"/>
      <c r="P90" s="249"/>
      <c r="Q90" s="249"/>
      <c r="R90" s="249"/>
    </row>
    <row r="91" spans="1:18" s="100" customFormat="1" ht="12" customHeight="1" outlineLevel="1">
      <c r="A91" s="481" t="s">
        <v>20</v>
      </c>
      <c r="B91" s="482" t="e">
        <f>IF(ISNA(VLOOKUP($A91,#REF!,9,FALSE))=TRUE,"Invalid ID#",VLOOKUP($A91,#REF!,9,FALSE))</f>
        <v>#REF!</v>
      </c>
      <c r="C91" s="482" t="e">
        <f>IF(ISNA(VLOOKUP($A91,#REF!,10,FALSE))=TRUE,"Invalid ID#",VLOOKUP($A91,#REF!,10,FALSE))</f>
        <v>#REF!</v>
      </c>
      <c r="D91" s="483"/>
      <c r="E91" s="488" t="e">
        <f>IF(ISNA(VLOOKUP($A91,#REF!,7,FALSE))=TRUE,"Invalid ID#",VLOOKUP($A91,#REF!,7,FALSE))</f>
        <v>#REF!</v>
      </c>
      <c r="F91" s="488" t="e">
        <f>IF(ISNA(VLOOKUP($A91,#REF!,8,FALSE))=TRUE,"Invalid ID#",VLOOKUP($A91,#REF!,8,FALSE))</f>
        <v>#REF!</v>
      </c>
      <c r="G91" s="488" t="e">
        <f>IF(ISNA(VLOOKUP($A91,#REF!,12,FALSE))=TRUE,"Invalid ID#",VLOOKUP($A91,#REF!,12,FALSE))</f>
        <v>#REF!</v>
      </c>
      <c r="H91" s="485">
        <v>0</v>
      </c>
      <c r="I91" s="486" t="e">
        <f>IF(ISTEXT((VLOOKUP(A91,#REF!,13,FALSE))),(VLOOKUP(A91,#REF!,13,FALSE)),IF(ISNUMBER(VLOOKUP(A91,#REF!,13,FALSE))*ExchangeRate,VLOOKUP(A91,#REF!,13,FALSE))*ExchangeRate)</f>
        <v>#REF!</v>
      </c>
      <c r="J91" s="487" t="e">
        <f>IF(ISTEXT(I91),I91,H91*I91)</f>
        <v>#REF!</v>
      </c>
      <c r="K91" s="485"/>
      <c r="L91" s="488" t="e">
        <f>IF(ISNA(VLOOKUP($A91,#REF!,14,FALSE))=TRUE,"Invalid ID#",VLOOKUP($A91,#REF!,14,FALSE))</f>
        <v>#REF!</v>
      </c>
      <c r="M91" s="516" t="e">
        <f>IF(ISNA(VLOOKUP($A91,#REF!,15,FALSE))=TRUE,"Invalid ID#",VLOOKUP($A91,#REF!,15,FALSE))</f>
        <v>#REF!</v>
      </c>
      <c r="N91" s="490" t="e">
        <f>IF(ISNA(VLOOKUP($A91,#REF!,16,FALSE))=TRUE,"Invalid ID#",VLOOKUP($A91,#REF!,16,FALSE))</f>
        <v>#REF!</v>
      </c>
      <c r="O91" s="491" t="e">
        <f t="shared" ref="O91:O95" si="16">ROUNDUP((H91*N91),0)</f>
        <v>#REF!</v>
      </c>
      <c r="P91" s="492" t="e">
        <f>IF(ISNA(VLOOKUP($A91,#REF!,17,FALSE))=TRUE,"Invalid ID#",VLOOKUP($A91,#REF!,17,FALSE))</f>
        <v>#REF!</v>
      </c>
      <c r="Q91" s="492" t="e">
        <f>IF(ISNA(VLOOKUP($A91,#REF!,18,FALSE))=TRUE,"Invalid ID#",VLOOKUP($A91,#REF!,18,FALSE))</f>
        <v>#REF!</v>
      </c>
      <c r="R91" s="492" t="e">
        <f>IF(ISNA(VLOOKUP($A91,#REF!,19,FALSE))=TRUE,"Invalid ID#",VLOOKUP($A91,#REF!,19,FALSE))</f>
        <v>#REF!</v>
      </c>
    </row>
    <row r="92" spans="1:18" s="100" customFormat="1" ht="12" customHeight="1" outlineLevel="1">
      <c r="A92" s="481" t="s">
        <v>20</v>
      </c>
      <c r="B92" s="482" t="e">
        <f>IF(ISNA(VLOOKUP($A92,#REF!,9,FALSE))=TRUE,"Invalid ID#",VLOOKUP($A92,#REF!,9,FALSE))</f>
        <v>#REF!</v>
      </c>
      <c r="C92" s="482" t="e">
        <f>IF(ISNA(VLOOKUP($A92,#REF!,10,FALSE))=TRUE,"Invalid ID#",VLOOKUP($A92,#REF!,10,FALSE))</f>
        <v>#REF!</v>
      </c>
      <c r="D92" s="483"/>
      <c r="E92" s="488" t="e">
        <f>IF(ISNA(VLOOKUP($A92,#REF!,7,FALSE))=TRUE,"Invalid ID#",VLOOKUP($A92,#REF!,7,FALSE))</f>
        <v>#REF!</v>
      </c>
      <c r="F92" s="488" t="e">
        <f>IF(ISNA(VLOOKUP($A92,#REF!,8,FALSE))=TRUE,"Invalid ID#",VLOOKUP($A92,#REF!,8,FALSE))</f>
        <v>#REF!</v>
      </c>
      <c r="G92" s="488" t="e">
        <f>IF(ISNA(VLOOKUP($A92,#REF!,12,FALSE))=TRUE,"Invalid ID#",VLOOKUP($A92,#REF!,12,FALSE))</f>
        <v>#REF!</v>
      </c>
      <c r="H92" s="485">
        <v>0</v>
      </c>
      <c r="I92" s="486" t="e">
        <f>IF(ISTEXT((VLOOKUP(A92,#REF!,13,FALSE))),(VLOOKUP(A92,#REF!,13,FALSE)),IF(ISNUMBER(VLOOKUP(A92,#REF!,13,FALSE))*ExchangeRate,VLOOKUP(A92,#REF!,13,FALSE))*ExchangeRate)</f>
        <v>#REF!</v>
      </c>
      <c r="J92" s="487" t="e">
        <f>IF(ISTEXT(I92),I92,H92*I92)</f>
        <v>#REF!</v>
      </c>
      <c r="K92" s="485"/>
      <c r="L92" s="488" t="e">
        <f>IF(ISNA(VLOOKUP($A92,#REF!,14,FALSE))=TRUE,"Invalid ID#",VLOOKUP($A92,#REF!,14,FALSE))</f>
        <v>#REF!</v>
      </c>
      <c r="M92" s="516" t="e">
        <f>IF(ISNA(VLOOKUP($A92,#REF!,15,FALSE))=TRUE,"Invalid ID#",VLOOKUP($A92,#REF!,15,FALSE))</f>
        <v>#REF!</v>
      </c>
      <c r="N92" s="490" t="e">
        <f>IF(ISNA(VLOOKUP($A92,#REF!,16,FALSE))=TRUE,"Invalid ID#",VLOOKUP($A92,#REF!,16,FALSE))</f>
        <v>#REF!</v>
      </c>
      <c r="O92" s="491" t="e">
        <f t="shared" si="16"/>
        <v>#REF!</v>
      </c>
      <c r="P92" s="492" t="e">
        <f>IF(ISNA(VLOOKUP($A92,#REF!,17,FALSE))=TRUE,"Invalid ID#",VLOOKUP($A92,#REF!,17,FALSE))</f>
        <v>#REF!</v>
      </c>
      <c r="Q92" s="492" t="e">
        <f>IF(ISNA(VLOOKUP($A92,#REF!,18,FALSE))=TRUE,"Invalid ID#",VLOOKUP($A92,#REF!,18,FALSE))</f>
        <v>#REF!</v>
      </c>
      <c r="R92" s="492" t="e">
        <f>IF(ISNA(VLOOKUP($A92,#REF!,19,FALSE))=TRUE,"Invalid ID#",VLOOKUP($A92,#REF!,19,FALSE))</f>
        <v>#REF!</v>
      </c>
    </row>
    <row r="93" spans="1:18" s="100" customFormat="1" ht="12" customHeight="1" outlineLevel="1">
      <c r="A93" s="481" t="s">
        <v>20</v>
      </c>
      <c r="B93" s="482" t="e">
        <f>IF(ISNA(VLOOKUP($A93,#REF!,9,FALSE))=TRUE,"Invalid ID#",VLOOKUP($A93,#REF!,9,FALSE))</f>
        <v>#REF!</v>
      </c>
      <c r="C93" s="482" t="e">
        <f>IF(ISNA(VLOOKUP($A93,#REF!,10,FALSE))=TRUE,"Invalid ID#",VLOOKUP($A93,#REF!,10,FALSE))</f>
        <v>#REF!</v>
      </c>
      <c r="D93" s="483"/>
      <c r="E93" s="488" t="e">
        <f>IF(ISNA(VLOOKUP($A93,#REF!,7,FALSE))=TRUE,"Invalid ID#",VLOOKUP($A93,#REF!,7,FALSE))</f>
        <v>#REF!</v>
      </c>
      <c r="F93" s="488" t="e">
        <f>IF(ISNA(VLOOKUP($A93,#REF!,8,FALSE))=TRUE,"Invalid ID#",VLOOKUP($A93,#REF!,8,FALSE))</f>
        <v>#REF!</v>
      </c>
      <c r="G93" s="488" t="e">
        <f>IF(ISNA(VLOOKUP($A93,#REF!,12,FALSE))=TRUE,"Invalid ID#",VLOOKUP($A93,#REF!,12,FALSE))</f>
        <v>#REF!</v>
      </c>
      <c r="H93" s="485">
        <v>0</v>
      </c>
      <c r="I93" s="486" t="e">
        <f>IF(ISTEXT((VLOOKUP(A93,#REF!,13,FALSE))),(VLOOKUP(A93,#REF!,13,FALSE)),IF(ISNUMBER(VLOOKUP(A93,#REF!,13,FALSE))*ExchangeRate,VLOOKUP(A93,#REF!,13,FALSE))*ExchangeRate)</f>
        <v>#REF!</v>
      </c>
      <c r="J93" s="487" t="e">
        <f>IF(ISTEXT(I93),I93,H93*I93)</f>
        <v>#REF!</v>
      </c>
      <c r="K93" s="485"/>
      <c r="L93" s="488" t="e">
        <f>IF(ISNA(VLOOKUP($A93,#REF!,14,FALSE))=TRUE,"Invalid ID#",VLOOKUP($A93,#REF!,14,FALSE))</f>
        <v>#REF!</v>
      </c>
      <c r="M93" s="516" t="e">
        <f>IF(ISNA(VLOOKUP($A93,#REF!,15,FALSE))=TRUE,"Invalid ID#",VLOOKUP($A93,#REF!,15,FALSE))</f>
        <v>#REF!</v>
      </c>
      <c r="N93" s="490" t="e">
        <f>IF(ISNA(VLOOKUP($A93,#REF!,16,FALSE))=TRUE,"Invalid ID#",VLOOKUP($A93,#REF!,16,FALSE))</f>
        <v>#REF!</v>
      </c>
      <c r="O93" s="491" t="e">
        <f t="shared" si="16"/>
        <v>#REF!</v>
      </c>
      <c r="P93" s="492" t="e">
        <f>IF(ISNA(VLOOKUP($A93,#REF!,17,FALSE))=TRUE,"Invalid ID#",VLOOKUP($A93,#REF!,17,FALSE))</f>
        <v>#REF!</v>
      </c>
      <c r="Q93" s="492" t="e">
        <f>IF(ISNA(VLOOKUP($A93,#REF!,18,FALSE))=TRUE,"Invalid ID#",VLOOKUP($A93,#REF!,18,FALSE))</f>
        <v>#REF!</v>
      </c>
      <c r="R93" s="492" t="e">
        <f>IF(ISNA(VLOOKUP($A93,#REF!,19,FALSE))=TRUE,"Invalid ID#",VLOOKUP($A93,#REF!,19,FALSE))</f>
        <v>#REF!</v>
      </c>
    </row>
    <row r="94" spans="1:18" s="100" customFormat="1" ht="12" customHeight="1" outlineLevel="1">
      <c r="A94" s="481" t="s">
        <v>20</v>
      </c>
      <c r="B94" s="482" t="e">
        <f>IF(ISNA(VLOOKUP($A94,#REF!,9,FALSE))=TRUE,"Invalid ID#",VLOOKUP($A94,#REF!,9,FALSE))</f>
        <v>#REF!</v>
      </c>
      <c r="C94" s="482" t="e">
        <f>IF(ISNA(VLOOKUP($A94,#REF!,10,FALSE))=TRUE,"Invalid ID#",VLOOKUP($A94,#REF!,10,FALSE))</f>
        <v>#REF!</v>
      </c>
      <c r="D94" s="483"/>
      <c r="E94" s="488" t="e">
        <f>IF(ISNA(VLOOKUP($A94,#REF!,7,FALSE))=TRUE,"Invalid ID#",VLOOKUP($A94,#REF!,7,FALSE))</f>
        <v>#REF!</v>
      </c>
      <c r="F94" s="488" t="e">
        <f>IF(ISNA(VLOOKUP($A94,#REF!,8,FALSE))=TRUE,"Invalid ID#",VLOOKUP($A94,#REF!,8,FALSE))</f>
        <v>#REF!</v>
      </c>
      <c r="G94" s="488" t="e">
        <f>IF(ISNA(VLOOKUP($A94,#REF!,12,FALSE))=TRUE,"Invalid ID#",VLOOKUP($A94,#REF!,12,FALSE))</f>
        <v>#REF!</v>
      </c>
      <c r="H94" s="485">
        <v>0</v>
      </c>
      <c r="I94" s="486" t="e">
        <f>IF(ISTEXT((VLOOKUP(A94,#REF!,13,FALSE))),(VLOOKUP(A94,#REF!,13,FALSE)),IF(ISNUMBER(VLOOKUP(A94,#REF!,13,FALSE))*ExchangeRate,VLOOKUP(A94,#REF!,13,FALSE))*ExchangeRate)</f>
        <v>#REF!</v>
      </c>
      <c r="J94" s="487" t="e">
        <f>IF(ISTEXT(I94),I94,H94*I94)</f>
        <v>#REF!</v>
      </c>
      <c r="K94" s="485"/>
      <c r="L94" s="488" t="e">
        <f>IF(ISNA(VLOOKUP($A94,#REF!,14,FALSE))=TRUE,"Invalid ID#",VLOOKUP($A94,#REF!,14,FALSE))</f>
        <v>#REF!</v>
      </c>
      <c r="M94" s="516" t="e">
        <f>IF(ISNA(VLOOKUP($A94,#REF!,15,FALSE))=TRUE,"Invalid ID#",VLOOKUP($A94,#REF!,15,FALSE))</f>
        <v>#REF!</v>
      </c>
      <c r="N94" s="490" t="e">
        <f>IF(ISNA(VLOOKUP($A94,#REF!,16,FALSE))=TRUE,"Invalid ID#",VLOOKUP($A94,#REF!,16,FALSE))</f>
        <v>#REF!</v>
      </c>
      <c r="O94" s="491" t="e">
        <f t="shared" si="16"/>
        <v>#REF!</v>
      </c>
      <c r="P94" s="492" t="e">
        <f>IF(ISNA(VLOOKUP($A94,#REF!,17,FALSE))=TRUE,"Invalid ID#",VLOOKUP($A94,#REF!,17,FALSE))</f>
        <v>#REF!</v>
      </c>
      <c r="Q94" s="492" t="e">
        <f>IF(ISNA(VLOOKUP($A94,#REF!,18,FALSE))=TRUE,"Invalid ID#",VLOOKUP($A94,#REF!,18,FALSE))</f>
        <v>#REF!</v>
      </c>
      <c r="R94" s="492" t="e">
        <f>IF(ISNA(VLOOKUP($A94,#REF!,19,FALSE))=TRUE,"Invalid ID#",VLOOKUP($A94,#REF!,19,FALSE))</f>
        <v>#REF!</v>
      </c>
    </row>
    <row r="95" spans="1:18" s="100" customFormat="1" ht="12" customHeight="1" outlineLevel="1">
      <c r="A95" s="481" t="s">
        <v>20</v>
      </c>
      <c r="B95" s="482" t="e">
        <f>IF(ISNA(VLOOKUP($A95,#REF!,9,FALSE))=TRUE,"Invalid ID#",VLOOKUP($A95,#REF!,9,FALSE))</f>
        <v>#REF!</v>
      </c>
      <c r="C95" s="482" t="e">
        <f>IF(ISNA(VLOOKUP($A95,#REF!,10,FALSE))=TRUE,"Invalid ID#",VLOOKUP($A95,#REF!,10,FALSE))</f>
        <v>#REF!</v>
      </c>
      <c r="D95" s="483"/>
      <c r="E95" s="488" t="e">
        <f>IF(ISNA(VLOOKUP($A95,#REF!,7,FALSE))=TRUE,"Invalid ID#",VLOOKUP($A95,#REF!,7,FALSE))</f>
        <v>#REF!</v>
      </c>
      <c r="F95" s="488" t="e">
        <f>IF(ISNA(VLOOKUP($A95,#REF!,8,FALSE))=TRUE,"Invalid ID#",VLOOKUP($A95,#REF!,8,FALSE))</f>
        <v>#REF!</v>
      </c>
      <c r="G95" s="488" t="e">
        <f>IF(ISNA(VLOOKUP($A95,#REF!,12,FALSE))=TRUE,"Invalid ID#",VLOOKUP($A95,#REF!,12,FALSE))</f>
        <v>#REF!</v>
      </c>
      <c r="H95" s="485">
        <v>0</v>
      </c>
      <c r="I95" s="486" t="e">
        <f>IF(ISTEXT((VLOOKUP(A95,#REF!,13,FALSE))),(VLOOKUP(A95,#REF!,13,FALSE)),IF(ISNUMBER(VLOOKUP(A95,#REF!,13,FALSE))*ExchangeRate,VLOOKUP(A95,#REF!,13,FALSE))*ExchangeRate)</f>
        <v>#REF!</v>
      </c>
      <c r="J95" s="487" t="e">
        <f>IF(ISTEXT(I95),I95,H95*I95)</f>
        <v>#REF!</v>
      </c>
      <c r="K95" s="485"/>
      <c r="L95" s="488" t="e">
        <f>IF(ISNA(VLOOKUP($A95,#REF!,14,FALSE))=TRUE,"Invalid ID#",VLOOKUP($A95,#REF!,14,FALSE))</f>
        <v>#REF!</v>
      </c>
      <c r="M95" s="516" t="e">
        <f>IF(ISNA(VLOOKUP($A95,#REF!,15,FALSE))=TRUE,"Invalid ID#",VLOOKUP($A95,#REF!,15,FALSE))</f>
        <v>#REF!</v>
      </c>
      <c r="N95" s="490" t="e">
        <f>IF(ISNA(VLOOKUP($A95,#REF!,16,FALSE))=TRUE,"Invalid ID#",VLOOKUP($A95,#REF!,16,FALSE))</f>
        <v>#REF!</v>
      </c>
      <c r="O95" s="491" t="e">
        <f t="shared" si="16"/>
        <v>#REF!</v>
      </c>
      <c r="P95" s="492" t="e">
        <f>IF(ISNA(VLOOKUP($A95,#REF!,17,FALSE))=TRUE,"Invalid ID#",VLOOKUP($A95,#REF!,17,FALSE))</f>
        <v>#REF!</v>
      </c>
      <c r="Q95" s="492" t="e">
        <f>IF(ISNA(VLOOKUP($A95,#REF!,18,FALSE))=TRUE,"Invalid ID#",VLOOKUP($A95,#REF!,18,FALSE))</f>
        <v>#REF!</v>
      </c>
      <c r="R95" s="492" t="e">
        <f>IF(ISNA(VLOOKUP($A95,#REF!,19,FALSE))=TRUE,"Invalid ID#",VLOOKUP($A95,#REF!,19,FALSE))</f>
        <v>#REF!</v>
      </c>
    </row>
    <row r="96" spans="1:18" s="100" customFormat="1" ht="12" customHeight="1" outlineLevel="1">
      <c r="A96" s="481"/>
      <c r="B96" s="482"/>
      <c r="C96" s="482"/>
      <c r="D96" s="515"/>
      <c r="E96" s="484"/>
      <c r="F96" s="484"/>
      <c r="G96" s="484" t="s">
        <v>134</v>
      </c>
      <c r="H96" s="485">
        <v>1</v>
      </c>
      <c r="I96" s="486" t="e">
        <f>SUM(J10:J95)*Install</f>
        <v>#REF!</v>
      </c>
      <c r="J96" s="487" t="e">
        <f>SUM(H96*I96)</f>
        <v>#REF!</v>
      </c>
      <c r="K96" s="485"/>
      <c r="L96" s="488"/>
      <c r="M96" s="488"/>
      <c r="N96" s="490"/>
      <c r="O96" s="491"/>
      <c r="P96" s="492"/>
      <c r="Q96" s="492"/>
      <c r="R96" s="492"/>
    </row>
    <row r="97" spans="1:20" s="100" customFormat="1" ht="12" customHeight="1" outlineLevel="1">
      <c r="A97" s="481"/>
      <c r="B97" s="482"/>
      <c r="C97" s="482"/>
      <c r="D97" s="515"/>
      <c r="E97" s="484"/>
      <c r="F97" s="484"/>
      <c r="G97" s="484" t="s">
        <v>51</v>
      </c>
      <c r="H97" s="485"/>
      <c r="I97" s="486"/>
      <c r="J97" s="487"/>
      <c r="K97" s="485"/>
      <c r="L97" s="488"/>
      <c r="M97" s="488"/>
      <c r="N97" s="490"/>
      <c r="O97" s="491"/>
      <c r="P97" s="492"/>
      <c r="Q97" s="492"/>
      <c r="R97" s="492"/>
    </row>
    <row r="98" spans="1:20" s="100" customFormat="1" ht="12" customHeight="1" outlineLevel="1" thickBot="1">
      <c r="A98" s="481"/>
      <c r="B98" s="482"/>
      <c r="C98" s="482"/>
      <c r="D98" s="515"/>
      <c r="E98" s="484"/>
      <c r="F98" s="484"/>
      <c r="G98" s="484" t="s">
        <v>52</v>
      </c>
      <c r="H98" s="485"/>
      <c r="I98" s="486"/>
      <c r="J98" s="487"/>
      <c r="K98" s="485"/>
      <c r="L98" s="488"/>
      <c r="M98" s="488"/>
      <c r="N98" s="490"/>
      <c r="O98" s="491"/>
      <c r="P98" s="492"/>
      <c r="Q98" s="492"/>
      <c r="R98" s="492"/>
    </row>
    <row r="99" spans="1:20" s="100" customFormat="1" ht="12" customHeight="1" outlineLevel="1" thickTop="1">
      <c r="A99" s="97"/>
      <c r="B99" s="98"/>
      <c r="C99" s="98"/>
      <c r="D99" s="327"/>
      <c r="E99" s="325"/>
      <c r="F99" s="325"/>
      <c r="G99" s="325"/>
      <c r="H99" s="359"/>
      <c r="I99" s="25"/>
      <c r="J99" s="495"/>
      <c r="K99" s="496" t="e">
        <f>SUM(J91:J99)</f>
        <v>#REF!</v>
      </c>
      <c r="L99" s="451"/>
      <c r="M99" s="451"/>
      <c r="N99" s="27"/>
      <c r="O99" s="28"/>
      <c r="P99" s="29"/>
      <c r="Q99" s="29"/>
      <c r="R99" s="29"/>
    </row>
    <row r="100" spans="1:20" s="104" customFormat="1" ht="12" customHeight="1" outlineLevel="1">
      <c r="A100" s="101"/>
      <c r="B100" s="102"/>
      <c r="C100" s="102"/>
      <c r="D100" s="325"/>
      <c r="E100" s="103"/>
      <c r="F100" s="103"/>
      <c r="G100" s="103"/>
      <c r="H100" s="349"/>
      <c r="I100" s="349"/>
      <c r="J100" s="26"/>
      <c r="L100" s="452"/>
      <c r="M100" s="452"/>
      <c r="N100" s="246"/>
      <c r="O100" s="106"/>
      <c r="P100" s="247"/>
      <c r="Q100" s="247"/>
      <c r="R100" s="247"/>
    </row>
    <row r="101" spans="1:20" s="114" customFormat="1" ht="12" customHeight="1" collapsed="1">
      <c r="A101" s="107"/>
      <c r="B101" s="108"/>
      <c r="C101" s="108"/>
      <c r="D101" s="92" t="s">
        <v>83</v>
      </c>
      <c r="E101" s="109"/>
      <c r="F101" s="109"/>
      <c r="G101" s="110"/>
      <c r="H101" s="109"/>
      <c r="I101" s="111"/>
      <c r="J101" s="112"/>
      <c r="K101" s="112"/>
      <c r="L101" s="453"/>
      <c r="M101" s="453"/>
      <c r="N101" s="248"/>
      <c r="O101" s="248"/>
      <c r="P101" s="248"/>
      <c r="Q101" s="113"/>
      <c r="R101" s="249"/>
      <c r="S101" s="249"/>
      <c r="T101" s="249"/>
    </row>
    <row r="102" spans="1:20" ht="12" customHeight="1" thickBot="1">
      <c r="D102" s="117"/>
      <c r="E102" s="117"/>
      <c r="F102" s="117"/>
      <c r="G102" s="117"/>
      <c r="H102" s="118"/>
      <c r="I102" s="119"/>
      <c r="J102" s="120"/>
      <c r="K102" s="120"/>
      <c r="L102" s="454"/>
      <c r="M102" s="454"/>
      <c r="N102" s="121"/>
      <c r="O102" s="28"/>
      <c r="P102" s="122"/>
      <c r="Q102" s="122"/>
      <c r="R102" s="122"/>
    </row>
    <row r="103" spans="1:20" s="100" customFormat="1" ht="12" customHeight="1" thickTop="1">
      <c r="A103" s="97"/>
      <c r="B103" s="98"/>
      <c r="C103" s="98"/>
      <c r="D103" s="123"/>
      <c r="E103" s="124"/>
      <c r="F103" s="124"/>
      <c r="G103" s="502" t="s">
        <v>27</v>
      </c>
      <c r="H103" s="503"/>
      <c r="I103" s="500"/>
      <c r="J103" s="495" t="e">
        <f>SUM(J10:J101)</f>
        <v>#REF!</v>
      </c>
      <c r="K103" s="496" t="e">
        <f>SUM(K10:K101)</f>
        <v>#REF!</v>
      </c>
      <c r="L103" s="455"/>
      <c r="M103" s="455"/>
      <c r="N103" s="121"/>
      <c r="O103" s="28"/>
      <c r="P103" s="122"/>
      <c r="Q103" s="122"/>
      <c r="R103" s="122"/>
    </row>
    <row r="104" spans="1:20" s="100" customFormat="1" ht="12" customHeight="1">
      <c r="A104" s="97"/>
      <c r="B104" s="98"/>
      <c r="C104" s="98"/>
      <c r="D104" s="123"/>
      <c r="E104" s="125"/>
      <c r="F104" s="125"/>
      <c r="G104" s="504"/>
      <c r="H104" s="503"/>
      <c r="I104" s="500"/>
      <c r="J104" s="487"/>
      <c r="K104" s="485"/>
      <c r="L104" s="456"/>
      <c r="M104" s="456"/>
      <c r="N104" s="121"/>
      <c r="O104" s="28"/>
      <c r="P104" s="122"/>
      <c r="Q104" s="122"/>
      <c r="R104" s="122"/>
    </row>
    <row r="105" spans="1:20" s="104" customFormat="1" ht="12" customHeight="1">
      <c r="A105" s="101"/>
      <c r="B105" s="102"/>
      <c r="C105" s="102"/>
      <c r="D105" s="325"/>
      <c r="E105" s="124"/>
      <c r="F105" s="124"/>
      <c r="G105" s="502" t="s">
        <v>34</v>
      </c>
      <c r="H105" s="503"/>
      <c r="I105" s="501"/>
      <c r="J105" s="497" t="e">
        <f>INSTALLATION_PERCENTAGE*K103*$N105</f>
        <v>#REF!</v>
      </c>
      <c r="K105" s="485" t="s">
        <v>2</v>
      </c>
      <c r="M105" s="470" t="str">
        <f t="shared" ref="M105:M106" si="17">"◄ Enter Multiplier for "&amp;$G105</f>
        <v xml:space="preserve">◄ Enter Multiplier for Installation Labor </v>
      </c>
      <c r="N105" s="514">
        <v>0</v>
      </c>
      <c r="O105" s="106"/>
      <c r="P105" s="247"/>
      <c r="Q105" s="247"/>
      <c r="R105" s="247"/>
    </row>
    <row r="106" spans="1:20" s="104" customFormat="1" ht="12" customHeight="1" thickBot="1">
      <c r="A106" s="101"/>
      <c r="B106" s="102"/>
      <c r="C106" s="102"/>
      <c r="D106" s="325"/>
      <c r="E106" s="126"/>
      <c r="F106" s="126"/>
      <c r="G106" s="505" t="s">
        <v>150</v>
      </c>
      <c r="H106" s="503"/>
      <c r="I106" s="501"/>
      <c r="J106" s="497" t="e">
        <f>Program_Percentage*K103*$N106</f>
        <v>#REF!</v>
      </c>
      <c r="K106" s="485" t="s">
        <v>2</v>
      </c>
      <c r="M106" s="470" t="str">
        <f t="shared" si="17"/>
        <v>◄ Enter Multiplier for System Configuration</v>
      </c>
      <c r="N106" s="514">
        <v>0</v>
      </c>
      <c r="O106" s="106"/>
      <c r="P106" s="247"/>
      <c r="Q106" s="247"/>
      <c r="R106" s="247"/>
    </row>
    <row r="107" spans="1:20" s="104" customFormat="1" ht="12" customHeight="1" thickTop="1">
      <c r="A107" s="101"/>
      <c r="B107" s="102"/>
      <c r="C107" s="102"/>
      <c r="D107" s="325"/>
      <c r="E107" s="124"/>
      <c r="F107" s="124"/>
      <c r="G107" s="502" t="s">
        <v>47</v>
      </c>
      <c r="H107" s="503"/>
      <c r="I107" s="500"/>
      <c r="J107" s="499" t="s">
        <v>2</v>
      </c>
      <c r="K107" s="496" t="e">
        <f>SUM(J105:J106)</f>
        <v>#REF!</v>
      </c>
      <c r="L107" s="455"/>
      <c r="M107" s="455"/>
      <c r="N107" s="246"/>
      <c r="O107" s="106"/>
      <c r="P107" s="247"/>
      <c r="Q107" s="247"/>
      <c r="R107" s="247"/>
    </row>
    <row r="108" spans="1:20" s="104" customFormat="1" ht="12" customHeight="1" thickBot="1">
      <c r="A108" s="101"/>
      <c r="B108" s="102"/>
      <c r="C108" s="102"/>
      <c r="D108" s="325"/>
      <c r="E108" s="124"/>
      <c r="F108" s="124"/>
      <c r="G108" s="502"/>
      <c r="H108" s="506"/>
      <c r="I108" s="500"/>
      <c r="J108" s="498"/>
      <c r="K108" s="494"/>
      <c r="L108" s="455"/>
      <c r="M108" s="455"/>
      <c r="N108" s="246"/>
      <c r="O108" s="106"/>
      <c r="P108" s="247"/>
      <c r="Q108" s="247"/>
      <c r="R108" s="247"/>
    </row>
    <row r="109" spans="1:20" s="104" customFormat="1" ht="12" customHeight="1" thickTop="1">
      <c r="A109" s="101"/>
      <c r="B109" s="102"/>
      <c r="C109" s="102"/>
      <c r="D109" s="325"/>
      <c r="E109" s="124"/>
      <c r="F109" s="124"/>
      <c r="G109" s="502" t="s">
        <v>57</v>
      </c>
      <c r="H109" s="506"/>
      <c r="I109" s="500"/>
      <c r="J109" s="499"/>
      <c r="K109" s="496" t="e">
        <f>SUM(K103:K108)</f>
        <v>#REF!</v>
      </c>
      <c r="L109" s="455"/>
      <c r="M109" s="455"/>
      <c r="N109" s="246"/>
      <c r="O109" s="106"/>
      <c r="P109" s="247"/>
      <c r="Q109" s="247"/>
      <c r="R109" s="247"/>
    </row>
    <row r="110" spans="1:20" s="104" customFormat="1" ht="12" customHeight="1">
      <c r="A110" s="101"/>
      <c r="B110" s="102"/>
      <c r="C110" s="102"/>
      <c r="D110" s="325"/>
      <c r="E110" s="124"/>
      <c r="F110" s="124"/>
      <c r="G110" s="502"/>
      <c r="H110" s="506"/>
      <c r="I110" s="500"/>
      <c r="J110" s="497"/>
      <c r="K110" s="485"/>
      <c r="L110" s="455"/>
      <c r="M110" s="455"/>
      <c r="N110" s="246"/>
      <c r="O110" s="106"/>
      <c r="P110" s="247"/>
      <c r="Q110" s="247"/>
      <c r="R110" s="247"/>
    </row>
    <row r="111" spans="1:20" s="104" customFormat="1" ht="12" customHeight="1">
      <c r="A111" s="101"/>
      <c r="B111" s="102"/>
      <c r="C111" s="102"/>
      <c r="D111" s="325"/>
      <c r="E111" s="128"/>
      <c r="F111" s="128"/>
      <c r="G111" s="507" t="e">
        <f>CONCATENATE("Freight &amp; General Administration at"," ",Freight*100,"%")</f>
        <v>#REF!</v>
      </c>
      <c r="H111" s="506"/>
      <c r="I111" s="501"/>
      <c r="J111" s="497" t="e">
        <f>Freight*$K103</f>
        <v>#REF!</v>
      </c>
      <c r="K111" s="485"/>
      <c r="L111" s="459"/>
      <c r="M111" s="459"/>
      <c r="N111" s="246"/>
      <c r="O111" s="106"/>
      <c r="P111" s="247"/>
      <c r="Q111" s="247"/>
      <c r="R111" s="247"/>
    </row>
    <row r="112" spans="1:20" s="104" customFormat="1" ht="12" customHeight="1">
      <c r="A112" s="101"/>
      <c r="B112" s="102"/>
      <c r="C112" s="102"/>
      <c r="D112" s="325"/>
      <c r="E112" s="128"/>
      <c r="F112" s="128"/>
      <c r="G112" s="507" t="e">
        <f>CONCATENATE("State &amp; Local Taxes at"," ",Taxes*100,"%")</f>
        <v>#REF!</v>
      </c>
      <c r="H112" s="506"/>
      <c r="I112" s="508"/>
      <c r="J112" s="497" t="e">
        <f>Taxes*($K103+$K107+$J111)</f>
        <v>#REF!</v>
      </c>
      <c r="K112" s="485"/>
      <c r="L112" s="459"/>
      <c r="M112" s="459"/>
      <c r="N112" s="246"/>
      <c r="O112" s="106"/>
      <c r="P112" s="247"/>
      <c r="Q112" s="247"/>
      <c r="R112" s="247"/>
    </row>
    <row r="113" spans="1:18" s="104" customFormat="1" ht="12" customHeight="1" thickBot="1">
      <c r="A113" s="101"/>
      <c r="B113" s="102"/>
      <c r="C113" s="102"/>
      <c r="D113" s="325"/>
      <c r="E113" s="128"/>
      <c r="F113" s="128"/>
      <c r="G113" s="507" t="e">
        <f>CONCATENATE("Contingency at"," ",Contingency*100,"%")</f>
        <v>#REF!</v>
      </c>
      <c r="H113" s="506"/>
      <c r="I113" s="500"/>
      <c r="J113" s="493" t="e">
        <f>SUM(J103:J112)*Contingency</f>
        <v>#REF!</v>
      </c>
      <c r="K113" s="494"/>
      <c r="L113" s="459"/>
      <c r="M113" s="459"/>
      <c r="N113" s="246"/>
      <c r="O113" s="106"/>
      <c r="P113" s="247"/>
      <c r="Q113" s="247"/>
      <c r="R113" s="247"/>
    </row>
    <row r="114" spans="1:18" s="104" customFormat="1" ht="12" customHeight="1" thickTop="1">
      <c r="A114" s="101"/>
      <c r="B114" s="102"/>
      <c r="C114" s="102"/>
      <c r="D114" s="325"/>
      <c r="E114" s="124"/>
      <c r="F114" s="124"/>
      <c r="G114" s="502" t="s">
        <v>48</v>
      </c>
      <c r="H114" s="506"/>
      <c r="I114" s="500"/>
      <c r="J114" s="499"/>
      <c r="K114" s="496" t="e">
        <f>SUM(J111:J114)</f>
        <v>#REF!</v>
      </c>
      <c r="L114" s="455"/>
      <c r="M114" s="455"/>
      <c r="N114" s="246"/>
      <c r="O114" s="106"/>
      <c r="P114" s="247"/>
      <c r="Q114" s="247"/>
      <c r="R114" s="247"/>
    </row>
    <row r="115" spans="1:18" s="104" customFormat="1" ht="12" customHeight="1">
      <c r="A115" s="101"/>
      <c r="B115" s="102"/>
      <c r="C115" s="102"/>
      <c r="D115" s="325"/>
      <c r="E115" s="127"/>
      <c r="F115" s="127"/>
      <c r="G115" s="127" t="s">
        <v>2</v>
      </c>
      <c r="H115" s="359"/>
      <c r="I115" s="129"/>
      <c r="J115" s="26"/>
      <c r="K115" s="359"/>
      <c r="L115" s="458"/>
      <c r="M115" s="458"/>
      <c r="N115" s="246"/>
      <c r="O115" s="106"/>
      <c r="P115" s="247"/>
      <c r="Q115" s="247"/>
      <c r="R115" s="247"/>
    </row>
    <row r="116" spans="1:18" s="104" customFormat="1" ht="12" customHeight="1" thickBot="1">
      <c r="A116" s="101"/>
      <c r="B116" s="102"/>
      <c r="C116" s="102"/>
      <c r="D116" s="130"/>
      <c r="E116" s="131"/>
      <c r="F116" s="131"/>
      <c r="G116" s="131" t="s">
        <v>29</v>
      </c>
      <c r="H116" s="132"/>
      <c r="I116" s="133" t="s">
        <v>2</v>
      </c>
      <c r="J116" s="30" t="e">
        <f>SUM(J103:J115)</f>
        <v>#REF!</v>
      </c>
      <c r="K116" s="31" t="e">
        <f>SUM(K109:K115)</f>
        <v>#REF!</v>
      </c>
      <c r="L116" s="460"/>
      <c r="M116" s="549"/>
      <c r="N116" s="33"/>
      <c r="O116" s="32" t="e">
        <f>SUM(O7:O113)</f>
        <v>#REF!</v>
      </c>
      <c r="P116" s="134"/>
      <c r="Q116" s="135"/>
      <c r="R116" s="134"/>
    </row>
    <row r="117" spans="1:18" ht="12" customHeight="1" thickTop="1">
      <c r="D117" s="117"/>
      <c r="E117" s="117"/>
      <c r="F117" s="117"/>
      <c r="G117" s="117"/>
      <c r="H117" s="136"/>
      <c r="I117" s="119"/>
      <c r="J117" s="120"/>
      <c r="K117" s="120"/>
      <c r="L117" s="454"/>
      <c r="M117" s="454"/>
    </row>
  </sheetData>
  <mergeCells count="3">
    <mergeCell ref="N5:O5"/>
    <mergeCell ref="P5:R5"/>
    <mergeCell ref="A1:C2"/>
  </mergeCells>
  <conditionalFormatting sqref="A11:A17">
    <cfRule type="expression" dxfId="239" priority="60" stopIfTrue="1">
      <formula>COUNTIF(#REF!,A11)&gt;1</formula>
    </cfRule>
  </conditionalFormatting>
  <conditionalFormatting sqref="A96:A98">
    <cfRule type="expression" dxfId="238" priority="87" stopIfTrue="1">
      <formula>COUNTIF(#REF!,A96)&gt;1</formula>
    </cfRule>
  </conditionalFormatting>
  <conditionalFormatting sqref="A96:A98">
    <cfRule type="expression" dxfId="237" priority="86" stopIfTrue="1">
      <formula>COUNTIF(#REF!,A96)&gt;1</formula>
    </cfRule>
  </conditionalFormatting>
  <conditionalFormatting sqref="A96:A98">
    <cfRule type="expression" dxfId="236" priority="85" stopIfTrue="1">
      <formula>COUNTIF(#REF!,A96)&gt;1</formula>
    </cfRule>
  </conditionalFormatting>
  <conditionalFormatting sqref="A96:A98">
    <cfRule type="expression" dxfId="235" priority="84" stopIfTrue="1">
      <formula>COUNTIF(#REF!,A96)&gt;1</formula>
    </cfRule>
  </conditionalFormatting>
  <conditionalFormatting sqref="A96:A98">
    <cfRule type="expression" dxfId="234" priority="83" stopIfTrue="1">
      <formula>COUNTIF(#REF!,A96)&gt;1</formula>
    </cfRule>
  </conditionalFormatting>
  <conditionalFormatting sqref="A96:A98">
    <cfRule type="expression" dxfId="233" priority="82" stopIfTrue="1">
      <formula>COUNTIF(#REF!,A96)&gt;1</formula>
    </cfRule>
  </conditionalFormatting>
  <conditionalFormatting sqref="A96:A98">
    <cfRule type="expression" dxfId="232" priority="81" stopIfTrue="1">
      <formula>COUNTIF(#REF!,A96)&gt;1</formula>
    </cfRule>
  </conditionalFormatting>
  <conditionalFormatting sqref="A96:A98">
    <cfRule type="expression" dxfId="231" priority="80" stopIfTrue="1">
      <formula>COUNTIF(#REF!,A96)&gt;1</formula>
    </cfRule>
  </conditionalFormatting>
  <conditionalFormatting sqref="A96:A98">
    <cfRule type="expression" dxfId="230" priority="79" stopIfTrue="1">
      <formula>COUNTIF(#REF!,A96)&gt;1</formula>
    </cfRule>
  </conditionalFormatting>
  <conditionalFormatting sqref="A96:A98">
    <cfRule type="expression" dxfId="229" priority="78" stopIfTrue="1">
      <formula>COUNTIF(#REF!,A96)&gt;1</formula>
    </cfRule>
  </conditionalFormatting>
  <conditionalFormatting sqref="A96:A98">
    <cfRule type="expression" dxfId="228" priority="77" stopIfTrue="1">
      <formula>COUNTIF(#REF!,A96)&gt;1</formula>
    </cfRule>
  </conditionalFormatting>
  <conditionalFormatting sqref="A96:A98">
    <cfRule type="expression" dxfId="227" priority="76" stopIfTrue="1">
      <formula>COUNTIF(#REF!,A96)&gt;1</formula>
    </cfRule>
  </conditionalFormatting>
  <conditionalFormatting sqref="A96:A98">
    <cfRule type="expression" dxfId="226" priority="75" stopIfTrue="1">
      <formula>COUNTIF(#REF!,A96)&gt;1</formula>
    </cfRule>
  </conditionalFormatting>
  <conditionalFormatting sqref="A96:A98">
    <cfRule type="expression" dxfId="225" priority="74" stopIfTrue="1">
      <formula>COUNTIF(#REF!,A96)&gt;1</formula>
    </cfRule>
  </conditionalFormatting>
  <conditionalFormatting sqref="A96:A98">
    <cfRule type="expression" dxfId="224" priority="73" stopIfTrue="1">
      <formula>COUNTIF(#REF!,A96)&gt;1</formula>
    </cfRule>
  </conditionalFormatting>
  <conditionalFormatting sqref="A96:A98">
    <cfRule type="expression" dxfId="223" priority="72" stopIfTrue="1">
      <formula>COUNTIF(#REF!,A96)&gt;1</formula>
    </cfRule>
  </conditionalFormatting>
  <conditionalFormatting sqref="A96:A98">
    <cfRule type="expression" dxfId="222" priority="71" stopIfTrue="1">
      <formula>COUNTIF(#REF!,A96)&gt;1</formula>
    </cfRule>
  </conditionalFormatting>
  <conditionalFormatting sqref="A11:A17">
    <cfRule type="expression" dxfId="221" priority="63" stopIfTrue="1">
      <formula>COUNTIF(#REF!,A11)&gt;1</formula>
    </cfRule>
  </conditionalFormatting>
  <conditionalFormatting sqref="A11:A17">
    <cfRule type="expression" dxfId="220" priority="62" stopIfTrue="1">
      <formula>COUNTIF(#REF!,A11)&gt;1</formula>
    </cfRule>
  </conditionalFormatting>
  <conditionalFormatting sqref="A11:A17">
    <cfRule type="expression" dxfId="219" priority="61" stopIfTrue="1">
      <formula>COUNTIF(#REF!,A11)&gt;1</formula>
    </cfRule>
  </conditionalFormatting>
  <conditionalFormatting sqref="A11:A17">
    <cfRule type="expression" dxfId="218" priority="58" stopIfTrue="1">
      <formula>COUNTIF(#REF!,A11)&gt;1</formula>
    </cfRule>
  </conditionalFormatting>
  <conditionalFormatting sqref="A11:A17">
    <cfRule type="expression" dxfId="217" priority="57" stopIfTrue="1">
      <formula>COUNTIF(#REF!,A11)&gt;1</formula>
    </cfRule>
  </conditionalFormatting>
  <conditionalFormatting sqref="A11:A17">
    <cfRule type="expression" dxfId="216" priority="59" stopIfTrue="1">
      <formula>COUNTIF(#REF!,A11)&gt;1</formula>
    </cfRule>
  </conditionalFormatting>
  <conditionalFormatting sqref="A21:A27">
    <cfRule type="expression" dxfId="215" priority="56" stopIfTrue="1">
      <formula>COUNTIF(#REF!,A21)&gt;1</formula>
    </cfRule>
  </conditionalFormatting>
  <conditionalFormatting sqref="A21:A27">
    <cfRule type="expression" dxfId="214" priority="55" stopIfTrue="1">
      <formula>COUNTIF(#REF!,A21)&gt;1</formula>
    </cfRule>
  </conditionalFormatting>
  <conditionalFormatting sqref="A21:A27">
    <cfRule type="expression" dxfId="213" priority="54" stopIfTrue="1">
      <formula>COUNTIF(#REF!,A21)&gt;1</formula>
    </cfRule>
  </conditionalFormatting>
  <conditionalFormatting sqref="A21:A27">
    <cfRule type="expression" dxfId="212" priority="51" stopIfTrue="1">
      <formula>COUNTIF(#REF!,A21)&gt;1</formula>
    </cfRule>
  </conditionalFormatting>
  <conditionalFormatting sqref="A21:A27">
    <cfRule type="expression" dxfId="211" priority="50" stopIfTrue="1">
      <formula>COUNTIF(#REF!,A21)&gt;1</formula>
    </cfRule>
  </conditionalFormatting>
  <conditionalFormatting sqref="A21:A27">
    <cfRule type="expression" dxfId="210" priority="53" stopIfTrue="1">
      <formula>COUNTIF(#REF!,A21)&gt;1</formula>
    </cfRule>
  </conditionalFormatting>
  <conditionalFormatting sqref="A21:A27">
    <cfRule type="expression" dxfId="209" priority="52" stopIfTrue="1">
      <formula>COUNTIF(#REF!,A21)&gt;1</formula>
    </cfRule>
  </conditionalFormatting>
  <conditionalFormatting sqref="A31:A37">
    <cfRule type="expression" dxfId="208" priority="49" stopIfTrue="1">
      <formula>COUNTIF(#REF!,A31)&gt;1</formula>
    </cfRule>
  </conditionalFormatting>
  <conditionalFormatting sqref="A31:A37">
    <cfRule type="expression" dxfId="207" priority="48" stopIfTrue="1">
      <formula>COUNTIF(#REF!,A31)&gt;1</formula>
    </cfRule>
  </conditionalFormatting>
  <conditionalFormatting sqref="A31:A37">
    <cfRule type="expression" dxfId="206" priority="47" stopIfTrue="1">
      <formula>COUNTIF(#REF!,A31)&gt;1</formula>
    </cfRule>
  </conditionalFormatting>
  <conditionalFormatting sqref="A31:A37">
    <cfRule type="expression" dxfId="205" priority="44" stopIfTrue="1">
      <formula>COUNTIF(#REF!,A31)&gt;1</formula>
    </cfRule>
  </conditionalFormatting>
  <conditionalFormatting sqref="A31:A37">
    <cfRule type="expression" dxfId="204" priority="43" stopIfTrue="1">
      <formula>COUNTIF(#REF!,A31)&gt;1</formula>
    </cfRule>
  </conditionalFormatting>
  <conditionalFormatting sqref="A31:A37">
    <cfRule type="expression" dxfId="203" priority="46" stopIfTrue="1">
      <formula>COUNTIF(#REF!,A31)&gt;1</formula>
    </cfRule>
  </conditionalFormatting>
  <conditionalFormatting sqref="A31:A37">
    <cfRule type="expression" dxfId="202" priority="45" stopIfTrue="1">
      <formula>COUNTIF(#REF!,A31)&gt;1</formula>
    </cfRule>
  </conditionalFormatting>
  <conditionalFormatting sqref="A41:A47">
    <cfRule type="expression" dxfId="201" priority="42" stopIfTrue="1">
      <formula>COUNTIF(#REF!,A41)&gt;1</formula>
    </cfRule>
  </conditionalFormatting>
  <conditionalFormatting sqref="A41:A47">
    <cfRule type="expression" dxfId="200" priority="41" stopIfTrue="1">
      <formula>COUNTIF(#REF!,A41)&gt;1</formula>
    </cfRule>
  </conditionalFormatting>
  <conditionalFormatting sqref="A41:A47">
    <cfRule type="expression" dxfId="199" priority="40" stopIfTrue="1">
      <formula>COUNTIF(#REF!,A41)&gt;1</formula>
    </cfRule>
  </conditionalFormatting>
  <conditionalFormatting sqref="A41:A47">
    <cfRule type="expression" dxfId="198" priority="37" stopIfTrue="1">
      <formula>COUNTIF(#REF!,A41)&gt;1</formula>
    </cfRule>
  </conditionalFormatting>
  <conditionalFormatting sqref="A41:A47">
    <cfRule type="expression" dxfId="197" priority="36" stopIfTrue="1">
      <formula>COUNTIF(#REF!,A41)&gt;1</formula>
    </cfRule>
  </conditionalFormatting>
  <conditionalFormatting sqref="A41:A47">
    <cfRule type="expression" dxfId="196" priority="39" stopIfTrue="1">
      <formula>COUNTIF(#REF!,A41)&gt;1</formula>
    </cfRule>
  </conditionalFormatting>
  <conditionalFormatting sqref="A41:A47">
    <cfRule type="expression" dxfId="195" priority="38" stopIfTrue="1">
      <formula>COUNTIF(#REF!,A41)&gt;1</formula>
    </cfRule>
  </conditionalFormatting>
  <conditionalFormatting sqref="A51:A57">
    <cfRule type="expression" dxfId="194" priority="35" stopIfTrue="1">
      <formula>COUNTIF(#REF!,A51)&gt;1</formula>
    </cfRule>
  </conditionalFormatting>
  <conditionalFormatting sqref="A51:A57">
    <cfRule type="expression" dxfId="193" priority="34" stopIfTrue="1">
      <formula>COUNTIF(#REF!,A51)&gt;1</formula>
    </cfRule>
  </conditionalFormatting>
  <conditionalFormatting sqref="A51:A57">
    <cfRule type="expression" dxfId="192" priority="33" stopIfTrue="1">
      <formula>COUNTIF(#REF!,A51)&gt;1</formula>
    </cfRule>
  </conditionalFormatting>
  <conditionalFormatting sqref="A51:A57">
    <cfRule type="expression" dxfId="191" priority="30" stopIfTrue="1">
      <formula>COUNTIF(#REF!,A51)&gt;1</formula>
    </cfRule>
  </conditionalFormatting>
  <conditionalFormatting sqref="A51:A57">
    <cfRule type="expression" dxfId="190" priority="29" stopIfTrue="1">
      <formula>COUNTIF(#REF!,A51)&gt;1</formula>
    </cfRule>
  </conditionalFormatting>
  <conditionalFormatting sqref="A51:A57">
    <cfRule type="expression" dxfId="189" priority="32" stopIfTrue="1">
      <formula>COUNTIF(#REF!,A51)&gt;1</formula>
    </cfRule>
  </conditionalFormatting>
  <conditionalFormatting sqref="A51:A57">
    <cfRule type="expression" dxfId="188" priority="31" stopIfTrue="1">
      <formula>COUNTIF(#REF!,A51)&gt;1</formula>
    </cfRule>
  </conditionalFormatting>
  <conditionalFormatting sqref="A61:A67">
    <cfRule type="expression" dxfId="187" priority="28" stopIfTrue="1">
      <formula>COUNTIF(#REF!,A61)&gt;1</formula>
    </cfRule>
  </conditionalFormatting>
  <conditionalFormatting sqref="A61:A67">
    <cfRule type="expression" dxfId="186" priority="27" stopIfTrue="1">
      <formula>COUNTIF(#REF!,A61)&gt;1</formula>
    </cfRule>
  </conditionalFormatting>
  <conditionalFormatting sqref="A61:A67">
    <cfRule type="expression" dxfId="185" priority="26" stopIfTrue="1">
      <formula>COUNTIF(#REF!,A61)&gt;1</formula>
    </cfRule>
  </conditionalFormatting>
  <conditionalFormatting sqref="A61:A67">
    <cfRule type="expression" dxfId="184" priority="23" stopIfTrue="1">
      <formula>COUNTIF(#REF!,A61)&gt;1</formula>
    </cfRule>
  </conditionalFormatting>
  <conditionalFormatting sqref="A61:A67">
    <cfRule type="expression" dxfId="183" priority="22" stopIfTrue="1">
      <formula>COUNTIF(#REF!,A61)&gt;1</formula>
    </cfRule>
  </conditionalFormatting>
  <conditionalFormatting sqref="A61:A67">
    <cfRule type="expression" dxfId="182" priority="25" stopIfTrue="1">
      <formula>COUNTIF(#REF!,A61)&gt;1</formula>
    </cfRule>
  </conditionalFormatting>
  <conditionalFormatting sqref="A61:A67">
    <cfRule type="expression" dxfId="181" priority="24" stopIfTrue="1">
      <formula>COUNTIF(#REF!,A61)&gt;1</formula>
    </cfRule>
  </conditionalFormatting>
  <conditionalFormatting sqref="A71:A77">
    <cfRule type="expression" dxfId="180" priority="21" stopIfTrue="1">
      <formula>COUNTIF(#REF!,A71)&gt;1</formula>
    </cfRule>
  </conditionalFormatting>
  <conditionalFormatting sqref="A71:A77">
    <cfRule type="expression" dxfId="179" priority="20" stopIfTrue="1">
      <formula>COUNTIF(#REF!,A71)&gt;1</formula>
    </cfRule>
  </conditionalFormatting>
  <conditionalFormatting sqref="A71:A77">
    <cfRule type="expression" dxfId="178" priority="19" stopIfTrue="1">
      <formula>COUNTIF(#REF!,A71)&gt;1</formula>
    </cfRule>
  </conditionalFormatting>
  <conditionalFormatting sqref="A71:A77">
    <cfRule type="expression" dxfId="177" priority="16" stopIfTrue="1">
      <formula>COUNTIF(#REF!,A71)&gt;1</formula>
    </cfRule>
  </conditionalFormatting>
  <conditionalFormatting sqref="A71:A77">
    <cfRule type="expression" dxfId="176" priority="15" stopIfTrue="1">
      <formula>COUNTIF(#REF!,A71)&gt;1</formula>
    </cfRule>
  </conditionalFormatting>
  <conditionalFormatting sqref="A71:A77">
    <cfRule type="expression" dxfId="175" priority="18" stopIfTrue="1">
      <formula>COUNTIF(#REF!,A71)&gt;1</formula>
    </cfRule>
  </conditionalFormatting>
  <conditionalFormatting sqref="A71:A77">
    <cfRule type="expression" dxfId="174" priority="17" stopIfTrue="1">
      <formula>COUNTIF(#REF!,A71)&gt;1</formula>
    </cfRule>
  </conditionalFormatting>
  <conditionalFormatting sqref="A81:A87">
    <cfRule type="expression" dxfId="173" priority="14" stopIfTrue="1">
      <formula>COUNTIF(#REF!,A81)&gt;1</formula>
    </cfRule>
  </conditionalFormatting>
  <conditionalFormatting sqref="A81:A87">
    <cfRule type="expression" dxfId="172" priority="13" stopIfTrue="1">
      <formula>COUNTIF(#REF!,A81)&gt;1</formula>
    </cfRule>
  </conditionalFormatting>
  <conditionalFormatting sqref="A81:A87">
    <cfRule type="expression" dxfId="171" priority="12" stopIfTrue="1">
      <formula>COUNTIF(#REF!,A81)&gt;1</formula>
    </cfRule>
  </conditionalFormatting>
  <conditionalFormatting sqref="A81:A87">
    <cfRule type="expression" dxfId="170" priority="9" stopIfTrue="1">
      <formula>COUNTIF(#REF!,A81)&gt;1</formula>
    </cfRule>
  </conditionalFormatting>
  <conditionalFormatting sqref="A81:A87">
    <cfRule type="expression" dxfId="169" priority="8" stopIfTrue="1">
      <formula>COUNTIF(#REF!,A81)&gt;1</formula>
    </cfRule>
  </conditionalFormatting>
  <conditionalFormatting sqref="A81:A87">
    <cfRule type="expression" dxfId="168" priority="11" stopIfTrue="1">
      <formula>COUNTIF(#REF!,A81)&gt;1</formula>
    </cfRule>
  </conditionalFormatting>
  <conditionalFormatting sqref="A81:A87">
    <cfRule type="expression" dxfId="167" priority="10" stopIfTrue="1">
      <formula>COUNTIF(#REF!,A81)&gt;1</formula>
    </cfRule>
  </conditionalFormatting>
  <conditionalFormatting sqref="A91:A95">
    <cfRule type="expression" dxfId="166" priority="7" stopIfTrue="1">
      <formula>COUNTIF(#REF!,A91)&gt;1</formula>
    </cfRule>
  </conditionalFormatting>
  <conditionalFormatting sqref="A91:A95">
    <cfRule type="expression" dxfId="165" priority="6" stopIfTrue="1">
      <formula>COUNTIF(#REF!,A91)&gt;1</formula>
    </cfRule>
  </conditionalFormatting>
  <conditionalFormatting sqref="A91:A95">
    <cfRule type="expression" dxfId="164" priority="5" stopIfTrue="1">
      <formula>COUNTIF(#REF!,A91)&gt;1</formula>
    </cfRule>
  </conditionalFormatting>
  <conditionalFormatting sqref="A91:A95">
    <cfRule type="expression" dxfId="163" priority="2" stopIfTrue="1">
      <formula>COUNTIF(#REF!,A91)&gt;1</formula>
    </cfRule>
  </conditionalFormatting>
  <conditionalFormatting sqref="A91:A95">
    <cfRule type="expression" dxfId="162" priority="1" stopIfTrue="1">
      <formula>COUNTIF(#REF!,A91)&gt;1</formula>
    </cfRule>
  </conditionalFormatting>
  <conditionalFormatting sqref="A91:A95">
    <cfRule type="expression" dxfId="161" priority="4" stopIfTrue="1">
      <formula>COUNTIF(#REF!,A91)&gt;1</formula>
    </cfRule>
  </conditionalFormatting>
  <conditionalFormatting sqref="A91:A95">
    <cfRule type="expression" dxfId="160" priority="3" stopIfTrue="1">
      <formula>COUNTIF(#REF!,A91)&gt;1</formula>
    </cfRule>
  </conditionalFormatting>
  <printOptions horizontalCentered="1"/>
  <pageMargins left="0.5" right="0.5" top="0.5" bottom="0.5" header="0" footer="0.25"/>
  <pageSetup scale="78" fitToHeight="4" orientation="portrait" r:id="rId1"/>
  <headerFooter alignWithMargins="0">
    <oddFooter>&amp;L&amp;"Arial,Bold"&amp;8Prepared by: The Sextant Group, Inc.&amp;C&amp;"Arial,Bold"&amp;8Sheet &amp;P&amp;R&amp;"Arial,Bold"&amp;8Date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NumberLines">
          <controlPr defaultSize="0" autoLine="0" r:id="rId5">
            <anchor moveWithCells="1">
              <from>
                <xdr:col>7</xdr:col>
                <xdr:colOff>57150</xdr:colOff>
                <xdr:row>0</xdr:row>
                <xdr:rowOff>114300</xdr:rowOff>
              </from>
              <to>
                <xdr:col>10</xdr:col>
                <xdr:colOff>0</xdr:colOff>
                <xdr:row>1</xdr:row>
                <xdr:rowOff>200025</xdr:rowOff>
              </to>
            </anchor>
          </controlPr>
        </control>
      </mc:Choice>
      <mc:Fallback>
        <control shapeId="10241" r:id="rId4" name="NumberLines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IT_MDF">
    <tabColor rgb="FFFF00FF"/>
    <outlinePr summaryBelow="0"/>
    <pageSetUpPr fitToPage="1"/>
  </sheetPr>
  <dimension ref="A1:S116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"/>
    </sheetView>
  </sheetViews>
  <sheetFormatPr defaultColWidth="9.33203125" defaultRowHeight="12" customHeight="1" outlineLevelRow="1"/>
  <cols>
    <col min="1" max="1" width="9.33203125" style="76"/>
    <col min="2" max="3" width="9.33203125" style="77"/>
    <col min="4" max="4" width="5.6640625" style="79" customWidth="1"/>
    <col min="5" max="6" width="15.6640625" style="79" customWidth="1"/>
    <col min="7" max="7" width="65.6640625" style="79" customWidth="1"/>
    <col min="8" max="8" width="5.6640625" style="138" customWidth="1"/>
    <col min="9" max="9" width="8.6640625" style="137" customWidth="1"/>
    <col min="10" max="10" width="10.6640625" style="141" customWidth="1"/>
    <col min="11" max="11" width="9.6640625" style="141" customWidth="1"/>
    <col min="12" max="12" width="8.6640625" style="461" customWidth="1"/>
    <col min="13" max="13" width="48.6640625" style="461" customWidth="1"/>
    <col min="14" max="14" width="6.6640625" style="139" customWidth="1"/>
    <col min="15" max="15" width="6.6640625" style="138" customWidth="1"/>
    <col min="16" max="18" width="8.6640625" style="140" customWidth="1"/>
    <col min="19" max="16384" width="9.33203125" style="79"/>
  </cols>
  <sheetData>
    <row r="1" spans="1:18" s="42" customFormat="1" ht="23.25">
      <c r="A1" s="590" t="s">
        <v>91</v>
      </c>
      <c r="B1" s="590"/>
      <c r="C1" s="590"/>
      <c r="D1" s="34" t="e">
        <f>Client</f>
        <v>#REF!</v>
      </c>
      <c r="E1" s="35"/>
      <c r="F1" s="35"/>
      <c r="G1" s="36"/>
      <c r="H1" s="37"/>
      <c r="I1" s="38"/>
      <c r="J1" s="37"/>
      <c r="K1" s="37"/>
      <c r="L1" s="443"/>
      <c r="M1" s="443"/>
      <c r="N1" s="39"/>
      <c r="O1" s="40"/>
      <c r="P1" s="41"/>
      <c r="Q1" s="41"/>
      <c r="R1" s="41"/>
    </row>
    <row r="2" spans="1:18" s="42" customFormat="1" ht="23.25">
      <c r="A2" s="590"/>
      <c r="B2" s="590"/>
      <c r="C2" s="590"/>
      <c r="D2" s="43" t="e">
        <f>Project</f>
        <v>#REF!</v>
      </c>
      <c r="E2" s="44"/>
      <c r="F2" s="44"/>
      <c r="G2" s="45"/>
      <c r="H2" s="46"/>
      <c r="I2" s="47"/>
      <c r="J2" s="46"/>
      <c r="K2" s="46"/>
      <c r="L2" s="444"/>
      <c r="M2" s="443"/>
      <c r="N2" s="39"/>
      <c r="O2" s="40"/>
      <c r="P2" s="41"/>
      <c r="Q2" s="41"/>
      <c r="R2" s="41"/>
    </row>
    <row r="3" spans="1:18" s="55" customFormat="1" ht="15.75">
      <c r="A3" s="49"/>
      <c r="B3" s="48"/>
      <c r="C3" s="49"/>
      <c r="D3" s="50" t="e">
        <f>Phase</f>
        <v>#REF!</v>
      </c>
      <c r="E3" s="51"/>
      <c r="F3" s="51"/>
      <c r="G3" s="52"/>
      <c r="H3" s="53"/>
      <c r="I3" s="54"/>
      <c r="J3" s="53"/>
      <c r="K3" s="53"/>
      <c r="L3" s="445"/>
      <c r="M3" s="445"/>
      <c r="N3" s="437"/>
      <c r="O3" s="436"/>
      <c r="P3" s="438"/>
      <c r="Q3" s="438"/>
      <c r="R3" s="438"/>
    </row>
    <row r="4" spans="1:18" s="55" customFormat="1" ht="15.75">
      <c r="A4" s="49"/>
      <c r="B4" s="48"/>
      <c r="C4" s="49"/>
      <c r="D4" s="50" t="e">
        <f>Report</f>
        <v>#REF!</v>
      </c>
      <c r="E4" s="51"/>
      <c r="F4" s="51"/>
      <c r="G4" s="52"/>
      <c r="H4" s="53"/>
      <c r="I4" s="54"/>
      <c r="J4" s="53"/>
      <c r="K4" s="53"/>
      <c r="L4" s="445"/>
      <c r="M4" s="445"/>
      <c r="N4" s="440"/>
      <c r="O4" s="439"/>
      <c r="P4" s="441"/>
      <c r="Q4" s="441"/>
      <c r="R4" s="441"/>
    </row>
    <row r="5" spans="1:18" s="60" customFormat="1" ht="15.75" thickBot="1">
      <c r="A5" s="57" t="s">
        <v>104</v>
      </c>
      <c r="B5" s="57" t="s">
        <v>22</v>
      </c>
      <c r="C5" s="57" t="s">
        <v>21</v>
      </c>
      <c r="D5" s="56" t="s">
        <v>2</v>
      </c>
      <c r="E5" s="435" t="s">
        <v>88</v>
      </c>
      <c r="F5" s="435" t="s">
        <v>135</v>
      </c>
      <c r="G5" s="58" t="s">
        <v>6</v>
      </c>
      <c r="H5" s="59" t="s">
        <v>40</v>
      </c>
      <c r="I5" s="59" t="s">
        <v>8</v>
      </c>
      <c r="J5" s="59" t="s">
        <v>9</v>
      </c>
      <c r="K5" s="59" t="s">
        <v>5</v>
      </c>
      <c r="L5" s="446" t="s">
        <v>130</v>
      </c>
      <c r="M5" s="446" t="s">
        <v>142</v>
      </c>
      <c r="N5" s="586" t="s">
        <v>15</v>
      </c>
      <c r="O5" s="587"/>
      <c r="P5" s="588" t="s">
        <v>16</v>
      </c>
      <c r="Q5" s="589"/>
      <c r="R5" s="589"/>
    </row>
    <row r="6" spans="1:18" s="65" customFormat="1">
      <c r="A6" s="57" t="s">
        <v>2</v>
      </c>
      <c r="B6" s="57" t="s">
        <v>89</v>
      </c>
      <c r="C6" s="57" t="s">
        <v>23</v>
      </c>
      <c r="D6" s="61" t="s">
        <v>2</v>
      </c>
      <c r="E6" s="435"/>
      <c r="F6" s="435"/>
      <c r="G6" s="58" t="s">
        <v>2</v>
      </c>
      <c r="H6" s="59" t="s">
        <v>7</v>
      </c>
      <c r="I6" s="62" t="s">
        <v>26</v>
      </c>
      <c r="J6" s="62" t="s">
        <v>26</v>
      </c>
      <c r="K6" s="62" t="s">
        <v>26</v>
      </c>
      <c r="L6" s="446" t="s">
        <v>129</v>
      </c>
      <c r="M6" s="446" t="s">
        <v>143</v>
      </c>
      <c r="N6" s="63" t="s">
        <v>11</v>
      </c>
      <c r="O6" s="59" t="s">
        <v>4</v>
      </c>
      <c r="P6" s="64" t="s">
        <v>12</v>
      </c>
      <c r="Q6" s="548" t="s">
        <v>13</v>
      </c>
      <c r="R6" s="547" t="s">
        <v>14</v>
      </c>
    </row>
    <row r="7" spans="1:18" s="75" customFormat="1" ht="12" customHeight="1">
      <c r="A7" s="67"/>
      <c r="B7" s="66"/>
      <c r="C7" s="67"/>
      <c r="D7" s="68" t="s">
        <v>38</v>
      </c>
      <c r="E7" s="389" t="s">
        <v>123</v>
      </c>
      <c r="F7" s="389"/>
      <c r="G7" s="69"/>
      <c r="H7" s="71"/>
      <c r="I7" s="72"/>
      <c r="J7" s="71"/>
      <c r="K7" s="71"/>
      <c r="L7" s="447"/>
      <c r="M7" s="447"/>
      <c r="N7" s="73"/>
      <c r="O7" s="71"/>
      <c r="P7" s="74"/>
      <c r="Q7" s="74"/>
      <c r="R7" s="74"/>
    </row>
    <row r="8" spans="1:18" ht="12" customHeight="1">
      <c r="A8" s="77"/>
      <c r="B8" s="76"/>
      <c r="D8" s="78" t="s">
        <v>37</v>
      </c>
      <c r="E8" s="326" t="s">
        <v>121</v>
      </c>
      <c r="F8" s="326"/>
      <c r="G8" s="69"/>
      <c r="H8" s="71"/>
      <c r="I8" s="72"/>
      <c r="J8" s="71"/>
      <c r="K8" s="71"/>
      <c r="L8" s="448"/>
      <c r="M8" s="448"/>
      <c r="N8" s="73"/>
      <c r="O8" s="71"/>
      <c r="P8" s="74"/>
      <c r="Q8" s="74"/>
      <c r="R8" s="74"/>
    </row>
    <row r="9" spans="1:18" s="89" customFormat="1" ht="12" customHeight="1" thickBot="1">
      <c r="A9" s="81"/>
      <c r="B9" s="80"/>
      <c r="C9" s="81"/>
      <c r="D9" s="82" t="s">
        <v>36</v>
      </c>
      <c r="E9" s="83" t="s">
        <v>122</v>
      </c>
      <c r="F9" s="83"/>
      <c r="G9" s="83"/>
      <c r="H9" s="85"/>
      <c r="I9" s="86"/>
      <c r="J9" s="85"/>
      <c r="K9" s="85"/>
      <c r="L9" s="449"/>
      <c r="M9" s="449"/>
      <c r="N9" s="87"/>
      <c r="O9" s="85"/>
      <c r="P9" s="88"/>
      <c r="Q9" s="88"/>
      <c r="R9" s="88"/>
    </row>
    <row r="10" spans="1:18" s="96" customFormat="1" ht="12" customHeight="1" outlineLevel="1">
      <c r="A10" s="90"/>
      <c r="B10" s="91"/>
      <c r="C10" s="91"/>
      <c r="D10" s="92" t="s">
        <v>74</v>
      </c>
      <c r="E10" s="93"/>
      <c r="F10" s="93"/>
      <c r="G10" s="93"/>
      <c r="H10" s="94"/>
      <c r="I10" s="95"/>
      <c r="J10" s="95"/>
      <c r="K10" s="95"/>
      <c r="L10" s="450"/>
      <c r="M10" s="450"/>
      <c r="N10" s="244"/>
      <c r="O10" s="244"/>
      <c r="P10" s="245"/>
      <c r="Q10" s="245"/>
      <c r="R10" s="245"/>
    </row>
    <row r="11" spans="1:18" s="100" customFormat="1" ht="12" customHeight="1" outlineLevel="1">
      <c r="A11" s="481" t="s">
        <v>20</v>
      </c>
      <c r="B11" s="482" t="e">
        <f>IF(ISNA(VLOOKUP($A11,#REF!,9,FALSE))=TRUE,"Invalid ID#",VLOOKUP($A11,#REF!,9,FALSE))</f>
        <v>#REF!</v>
      </c>
      <c r="C11" s="482" t="e">
        <f>IF(ISNA(VLOOKUP($A11,#REF!,10,FALSE))=TRUE,"Invalid ID#",VLOOKUP($A11,#REF!,10,FALSE))</f>
        <v>#REF!</v>
      </c>
      <c r="D11" s="483"/>
      <c r="E11" s="488" t="e">
        <f>IF(ISNA(VLOOKUP($A11,#REF!,7,FALSE))=TRUE,"Invalid ID#",VLOOKUP($A11,#REF!,7,FALSE))</f>
        <v>#REF!</v>
      </c>
      <c r="F11" s="488" t="e">
        <f>IF(ISNA(VLOOKUP($A11,#REF!,8,FALSE))=TRUE,"Invalid ID#",VLOOKUP($A11,#REF!,8,FALSE))</f>
        <v>#REF!</v>
      </c>
      <c r="G11" s="488" t="e">
        <f>IF(ISNA(VLOOKUP($A11,#REF!,12,FALSE))=TRUE,"Invalid ID#",VLOOKUP($A11,#REF!,12,FALSE))</f>
        <v>#REF!</v>
      </c>
      <c r="H11" s="485">
        <v>0</v>
      </c>
      <c r="I11" s="486" t="e">
        <f>IF(ISTEXT((VLOOKUP(A11,#REF!,13,FALSE))),(VLOOKUP(A11,#REF!,13,FALSE)),IF(ISNUMBER(VLOOKUP(A11,#REF!,13,FALSE))*ExchangeRate,VLOOKUP(A11,#REF!,13,FALSE))*ExchangeRate)</f>
        <v>#REF!</v>
      </c>
      <c r="J11" s="487" t="e">
        <f t="shared" ref="J11:J17" si="0">IF(ISTEXT(I11),I11,H11*I11)</f>
        <v>#REF!</v>
      </c>
      <c r="K11" s="485"/>
      <c r="L11" s="488" t="e">
        <f>IF(ISNA(VLOOKUP($A11,#REF!,14,FALSE))=TRUE,"Invalid ID#",VLOOKUP($A11,#REF!,14,FALSE))</f>
        <v>#REF!</v>
      </c>
      <c r="M11" s="516" t="e">
        <f>IF(ISNA(VLOOKUP($A11,#REF!,15,FALSE))=TRUE,"Invalid ID#",VLOOKUP($A11,#REF!,15,FALSE))</f>
        <v>#REF!</v>
      </c>
      <c r="N11" s="490" t="e">
        <f>IF(ISNA(VLOOKUP($A11,#REF!,16,FALSE))=TRUE,"Invalid ID#",VLOOKUP($A11,#REF!,16,FALSE))</f>
        <v>#REF!</v>
      </c>
      <c r="O11" s="491" t="e">
        <f t="shared" ref="O11:O17" si="1">ROUNDUP((H11*N11),0)</f>
        <v>#REF!</v>
      </c>
      <c r="P11" s="492" t="e">
        <f>IF(ISNA(VLOOKUP($A11,#REF!,17,FALSE))=TRUE,"Invalid ID#",VLOOKUP($A11,#REF!,17,FALSE))</f>
        <v>#REF!</v>
      </c>
      <c r="Q11" s="492" t="e">
        <f>IF(ISNA(VLOOKUP($A11,#REF!,18,FALSE))=TRUE,"Invalid ID#",VLOOKUP($A11,#REF!,18,FALSE))</f>
        <v>#REF!</v>
      </c>
      <c r="R11" s="492" t="e">
        <f>IF(ISNA(VLOOKUP($A11,#REF!,19,FALSE))=TRUE,"Invalid ID#",VLOOKUP($A11,#REF!,19,FALSE))</f>
        <v>#REF!</v>
      </c>
    </row>
    <row r="12" spans="1:18" s="100" customFormat="1" ht="12" customHeight="1" outlineLevel="1">
      <c r="A12" s="481" t="s">
        <v>20</v>
      </c>
      <c r="B12" s="482" t="e">
        <f>IF(ISNA(VLOOKUP($A12,#REF!,9,FALSE))=TRUE,"Invalid ID#",VLOOKUP($A12,#REF!,9,FALSE))</f>
        <v>#REF!</v>
      </c>
      <c r="C12" s="482" t="e">
        <f>IF(ISNA(VLOOKUP($A12,#REF!,10,FALSE))=TRUE,"Invalid ID#",VLOOKUP($A12,#REF!,10,FALSE))</f>
        <v>#REF!</v>
      </c>
      <c r="D12" s="483"/>
      <c r="E12" s="488" t="e">
        <f>IF(ISNA(VLOOKUP($A12,#REF!,7,FALSE))=TRUE,"Invalid ID#",VLOOKUP($A12,#REF!,7,FALSE))</f>
        <v>#REF!</v>
      </c>
      <c r="F12" s="488" t="e">
        <f>IF(ISNA(VLOOKUP($A12,#REF!,8,FALSE))=TRUE,"Invalid ID#",VLOOKUP($A12,#REF!,8,FALSE))</f>
        <v>#REF!</v>
      </c>
      <c r="G12" s="488" t="e">
        <f>IF(ISNA(VLOOKUP($A12,#REF!,12,FALSE))=TRUE,"Invalid ID#",VLOOKUP($A12,#REF!,12,FALSE))</f>
        <v>#REF!</v>
      </c>
      <c r="H12" s="485">
        <v>0</v>
      </c>
      <c r="I12" s="486" t="e">
        <f>IF(ISTEXT((VLOOKUP(A12,#REF!,13,FALSE))),(VLOOKUP(A12,#REF!,13,FALSE)),IF(ISNUMBER(VLOOKUP(A12,#REF!,13,FALSE))*ExchangeRate,VLOOKUP(A12,#REF!,13,FALSE))*ExchangeRate)</f>
        <v>#REF!</v>
      </c>
      <c r="J12" s="487" t="e">
        <f t="shared" si="0"/>
        <v>#REF!</v>
      </c>
      <c r="K12" s="485"/>
      <c r="L12" s="488" t="e">
        <f>IF(ISNA(VLOOKUP($A12,#REF!,14,FALSE))=TRUE,"Invalid ID#",VLOOKUP($A12,#REF!,14,FALSE))</f>
        <v>#REF!</v>
      </c>
      <c r="M12" s="516" t="e">
        <f>IF(ISNA(VLOOKUP($A12,#REF!,15,FALSE))=TRUE,"Invalid ID#",VLOOKUP($A12,#REF!,15,FALSE))</f>
        <v>#REF!</v>
      </c>
      <c r="N12" s="490" t="e">
        <f>IF(ISNA(VLOOKUP($A12,#REF!,16,FALSE))=TRUE,"Invalid ID#",VLOOKUP($A12,#REF!,16,FALSE))</f>
        <v>#REF!</v>
      </c>
      <c r="O12" s="491" t="e">
        <f t="shared" si="1"/>
        <v>#REF!</v>
      </c>
      <c r="P12" s="492" t="e">
        <f>IF(ISNA(VLOOKUP($A12,#REF!,17,FALSE))=TRUE,"Invalid ID#",VLOOKUP($A12,#REF!,17,FALSE))</f>
        <v>#REF!</v>
      </c>
      <c r="Q12" s="492" t="e">
        <f>IF(ISNA(VLOOKUP($A12,#REF!,18,FALSE))=TRUE,"Invalid ID#",VLOOKUP($A12,#REF!,18,FALSE))</f>
        <v>#REF!</v>
      </c>
      <c r="R12" s="492" t="e">
        <f>IF(ISNA(VLOOKUP($A12,#REF!,19,FALSE))=TRUE,"Invalid ID#",VLOOKUP($A12,#REF!,19,FALSE))</f>
        <v>#REF!</v>
      </c>
    </row>
    <row r="13" spans="1:18" s="100" customFormat="1" ht="12" customHeight="1" outlineLevel="1">
      <c r="A13" s="481" t="s">
        <v>20</v>
      </c>
      <c r="B13" s="482" t="e">
        <f>IF(ISNA(VLOOKUP($A13,#REF!,9,FALSE))=TRUE,"Invalid ID#",VLOOKUP($A13,#REF!,9,FALSE))</f>
        <v>#REF!</v>
      </c>
      <c r="C13" s="482" t="e">
        <f>IF(ISNA(VLOOKUP($A13,#REF!,10,FALSE))=TRUE,"Invalid ID#",VLOOKUP($A13,#REF!,10,FALSE))</f>
        <v>#REF!</v>
      </c>
      <c r="D13" s="483"/>
      <c r="E13" s="488" t="e">
        <f>IF(ISNA(VLOOKUP($A13,#REF!,7,FALSE))=TRUE,"Invalid ID#",VLOOKUP($A13,#REF!,7,FALSE))</f>
        <v>#REF!</v>
      </c>
      <c r="F13" s="488" t="e">
        <f>IF(ISNA(VLOOKUP($A13,#REF!,8,FALSE))=TRUE,"Invalid ID#",VLOOKUP($A13,#REF!,8,FALSE))</f>
        <v>#REF!</v>
      </c>
      <c r="G13" s="488" t="e">
        <f>IF(ISNA(VLOOKUP($A13,#REF!,12,FALSE))=TRUE,"Invalid ID#",VLOOKUP($A13,#REF!,12,FALSE))</f>
        <v>#REF!</v>
      </c>
      <c r="H13" s="485">
        <v>0</v>
      </c>
      <c r="I13" s="486" t="e">
        <f>IF(ISTEXT((VLOOKUP(A13,#REF!,13,FALSE))),(VLOOKUP(A13,#REF!,13,FALSE)),IF(ISNUMBER(VLOOKUP(A13,#REF!,13,FALSE))*ExchangeRate,VLOOKUP(A13,#REF!,13,FALSE))*ExchangeRate)</f>
        <v>#REF!</v>
      </c>
      <c r="J13" s="487" t="e">
        <f t="shared" si="0"/>
        <v>#REF!</v>
      </c>
      <c r="K13" s="485"/>
      <c r="L13" s="488" t="e">
        <f>IF(ISNA(VLOOKUP($A13,#REF!,14,FALSE))=TRUE,"Invalid ID#",VLOOKUP($A13,#REF!,14,FALSE))</f>
        <v>#REF!</v>
      </c>
      <c r="M13" s="516" t="e">
        <f>IF(ISNA(VLOOKUP($A13,#REF!,15,FALSE))=TRUE,"Invalid ID#",VLOOKUP($A13,#REF!,15,FALSE))</f>
        <v>#REF!</v>
      </c>
      <c r="N13" s="490" t="e">
        <f>IF(ISNA(VLOOKUP($A13,#REF!,16,FALSE))=TRUE,"Invalid ID#",VLOOKUP($A13,#REF!,16,FALSE))</f>
        <v>#REF!</v>
      </c>
      <c r="O13" s="491" t="e">
        <f t="shared" si="1"/>
        <v>#REF!</v>
      </c>
      <c r="P13" s="492" t="e">
        <f>IF(ISNA(VLOOKUP($A13,#REF!,17,FALSE))=TRUE,"Invalid ID#",VLOOKUP($A13,#REF!,17,FALSE))</f>
        <v>#REF!</v>
      </c>
      <c r="Q13" s="492" t="e">
        <f>IF(ISNA(VLOOKUP($A13,#REF!,18,FALSE))=TRUE,"Invalid ID#",VLOOKUP($A13,#REF!,18,FALSE))</f>
        <v>#REF!</v>
      </c>
      <c r="R13" s="492" t="e">
        <f>IF(ISNA(VLOOKUP($A13,#REF!,19,FALSE))=TRUE,"Invalid ID#",VLOOKUP($A13,#REF!,19,FALSE))</f>
        <v>#REF!</v>
      </c>
    </row>
    <row r="14" spans="1:18" s="100" customFormat="1" ht="12" customHeight="1" outlineLevel="1">
      <c r="A14" s="481" t="s">
        <v>20</v>
      </c>
      <c r="B14" s="482" t="e">
        <f>IF(ISNA(VLOOKUP($A14,#REF!,9,FALSE))=TRUE,"Invalid ID#",VLOOKUP($A14,#REF!,9,FALSE))</f>
        <v>#REF!</v>
      </c>
      <c r="C14" s="482" t="e">
        <f>IF(ISNA(VLOOKUP($A14,#REF!,10,FALSE))=TRUE,"Invalid ID#",VLOOKUP($A14,#REF!,10,FALSE))</f>
        <v>#REF!</v>
      </c>
      <c r="D14" s="483"/>
      <c r="E14" s="488" t="e">
        <f>IF(ISNA(VLOOKUP($A14,#REF!,7,FALSE))=TRUE,"Invalid ID#",VLOOKUP($A14,#REF!,7,FALSE))</f>
        <v>#REF!</v>
      </c>
      <c r="F14" s="488" t="e">
        <f>IF(ISNA(VLOOKUP($A14,#REF!,8,FALSE))=TRUE,"Invalid ID#",VLOOKUP($A14,#REF!,8,FALSE))</f>
        <v>#REF!</v>
      </c>
      <c r="G14" s="488" t="e">
        <f>IF(ISNA(VLOOKUP($A14,#REF!,12,FALSE))=TRUE,"Invalid ID#",VLOOKUP($A14,#REF!,12,FALSE))</f>
        <v>#REF!</v>
      </c>
      <c r="H14" s="485">
        <v>0</v>
      </c>
      <c r="I14" s="486" t="e">
        <f>IF(ISTEXT((VLOOKUP(A14,#REF!,13,FALSE))),(VLOOKUP(A14,#REF!,13,FALSE)),IF(ISNUMBER(VLOOKUP(A14,#REF!,13,FALSE))*ExchangeRate,VLOOKUP(A14,#REF!,13,FALSE))*ExchangeRate)</f>
        <v>#REF!</v>
      </c>
      <c r="J14" s="487" t="e">
        <f t="shared" si="0"/>
        <v>#REF!</v>
      </c>
      <c r="K14" s="485"/>
      <c r="L14" s="488" t="e">
        <f>IF(ISNA(VLOOKUP($A14,#REF!,14,FALSE))=TRUE,"Invalid ID#",VLOOKUP($A14,#REF!,14,FALSE))</f>
        <v>#REF!</v>
      </c>
      <c r="M14" s="516" t="e">
        <f>IF(ISNA(VLOOKUP($A14,#REF!,15,FALSE))=TRUE,"Invalid ID#",VLOOKUP($A14,#REF!,15,FALSE))</f>
        <v>#REF!</v>
      </c>
      <c r="N14" s="490" t="e">
        <f>IF(ISNA(VLOOKUP($A14,#REF!,16,FALSE))=TRUE,"Invalid ID#",VLOOKUP($A14,#REF!,16,FALSE))</f>
        <v>#REF!</v>
      </c>
      <c r="O14" s="491" t="e">
        <f t="shared" si="1"/>
        <v>#REF!</v>
      </c>
      <c r="P14" s="492" t="e">
        <f>IF(ISNA(VLOOKUP($A14,#REF!,17,FALSE))=TRUE,"Invalid ID#",VLOOKUP($A14,#REF!,17,FALSE))</f>
        <v>#REF!</v>
      </c>
      <c r="Q14" s="492" t="e">
        <f>IF(ISNA(VLOOKUP($A14,#REF!,18,FALSE))=TRUE,"Invalid ID#",VLOOKUP($A14,#REF!,18,FALSE))</f>
        <v>#REF!</v>
      </c>
      <c r="R14" s="492" t="e">
        <f>IF(ISNA(VLOOKUP($A14,#REF!,19,FALSE))=TRUE,"Invalid ID#",VLOOKUP($A14,#REF!,19,FALSE))</f>
        <v>#REF!</v>
      </c>
    </row>
    <row r="15" spans="1:18" s="100" customFormat="1" ht="12" customHeight="1" outlineLevel="1">
      <c r="A15" s="481" t="s">
        <v>20</v>
      </c>
      <c r="B15" s="482" t="e">
        <f>IF(ISNA(VLOOKUP($A15,#REF!,9,FALSE))=TRUE,"Invalid ID#",VLOOKUP($A15,#REF!,9,FALSE))</f>
        <v>#REF!</v>
      </c>
      <c r="C15" s="482" t="e">
        <f>IF(ISNA(VLOOKUP($A15,#REF!,10,FALSE))=TRUE,"Invalid ID#",VLOOKUP($A15,#REF!,10,FALSE))</f>
        <v>#REF!</v>
      </c>
      <c r="D15" s="483"/>
      <c r="E15" s="488" t="e">
        <f>IF(ISNA(VLOOKUP($A15,#REF!,7,FALSE))=TRUE,"Invalid ID#",VLOOKUP($A15,#REF!,7,FALSE))</f>
        <v>#REF!</v>
      </c>
      <c r="F15" s="488" t="e">
        <f>IF(ISNA(VLOOKUP($A15,#REF!,8,FALSE))=TRUE,"Invalid ID#",VLOOKUP($A15,#REF!,8,FALSE))</f>
        <v>#REF!</v>
      </c>
      <c r="G15" s="488" t="e">
        <f>IF(ISNA(VLOOKUP($A15,#REF!,12,FALSE))=TRUE,"Invalid ID#",VLOOKUP($A15,#REF!,12,FALSE))</f>
        <v>#REF!</v>
      </c>
      <c r="H15" s="485">
        <v>0</v>
      </c>
      <c r="I15" s="486" t="e">
        <f>IF(ISTEXT((VLOOKUP(A15,#REF!,13,FALSE))),(VLOOKUP(A15,#REF!,13,FALSE)),IF(ISNUMBER(VLOOKUP(A15,#REF!,13,FALSE))*ExchangeRate,VLOOKUP(A15,#REF!,13,FALSE))*ExchangeRate)</f>
        <v>#REF!</v>
      </c>
      <c r="J15" s="487" t="e">
        <f t="shared" si="0"/>
        <v>#REF!</v>
      </c>
      <c r="K15" s="485"/>
      <c r="L15" s="488" t="e">
        <f>IF(ISNA(VLOOKUP($A15,#REF!,14,FALSE))=TRUE,"Invalid ID#",VLOOKUP($A15,#REF!,14,FALSE))</f>
        <v>#REF!</v>
      </c>
      <c r="M15" s="516" t="e">
        <f>IF(ISNA(VLOOKUP($A15,#REF!,15,FALSE))=TRUE,"Invalid ID#",VLOOKUP($A15,#REF!,15,FALSE))</f>
        <v>#REF!</v>
      </c>
      <c r="N15" s="490" t="e">
        <f>IF(ISNA(VLOOKUP($A15,#REF!,16,FALSE))=TRUE,"Invalid ID#",VLOOKUP($A15,#REF!,16,FALSE))</f>
        <v>#REF!</v>
      </c>
      <c r="O15" s="491" t="e">
        <f t="shared" si="1"/>
        <v>#REF!</v>
      </c>
      <c r="P15" s="492" t="e">
        <f>IF(ISNA(VLOOKUP($A15,#REF!,17,FALSE))=TRUE,"Invalid ID#",VLOOKUP($A15,#REF!,17,FALSE))</f>
        <v>#REF!</v>
      </c>
      <c r="Q15" s="492" t="e">
        <f>IF(ISNA(VLOOKUP($A15,#REF!,18,FALSE))=TRUE,"Invalid ID#",VLOOKUP($A15,#REF!,18,FALSE))</f>
        <v>#REF!</v>
      </c>
      <c r="R15" s="492" t="e">
        <f>IF(ISNA(VLOOKUP($A15,#REF!,19,FALSE))=TRUE,"Invalid ID#",VLOOKUP($A15,#REF!,19,FALSE))</f>
        <v>#REF!</v>
      </c>
    </row>
    <row r="16" spans="1:18" s="100" customFormat="1" ht="12" customHeight="1" outlineLevel="1">
      <c r="A16" s="481" t="s">
        <v>20</v>
      </c>
      <c r="B16" s="482" t="e">
        <f>IF(ISNA(VLOOKUP($A16,#REF!,9,FALSE))=TRUE,"Invalid ID#",VLOOKUP($A16,#REF!,9,FALSE))</f>
        <v>#REF!</v>
      </c>
      <c r="C16" s="482" t="e">
        <f>IF(ISNA(VLOOKUP($A16,#REF!,10,FALSE))=TRUE,"Invalid ID#",VLOOKUP($A16,#REF!,10,FALSE))</f>
        <v>#REF!</v>
      </c>
      <c r="D16" s="483"/>
      <c r="E16" s="488" t="e">
        <f>IF(ISNA(VLOOKUP($A16,#REF!,7,FALSE))=TRUE,"Invalid ID#",VLOOKUP($A16,#REF!,7,FALSE))</f>
        <v>#REF!</v>
      </c>
      <c r="F16" s="488" t="e">
        <f>IF(ISNA(VLOOKUP($A16,#REF!,8,FALSE))=TRUE,"Invalid ID#",VLOOKUP($A16,#REF!,8,FALSE))</f>
        <v>#REF!</v>
      </c>
      <c r="G16" s="488" t="e">
        <f>IF(ISNA(VLOOKUP($A16,#REF!,12,FALSE))=TRUE,"Invalid ID#",VLOOKUP($A16,#REF!,12,FALSE))</f>
        <v>#REF!</v>
      </c>
      <c r="H16" s="485">
        <v>0</v>
      </c>
      <c r="I16" s="486" t="e">
        <f>IF(ISTEXT((VLOOKUP(A16,#REF!,13,FALSE))),(VLOOKUP(A16,#REF!,13,FALSE)),IF(ISNUMBER(VLOOKUP(A16,#REF!,13,FALSE))*ExchangeRate,VLOOKUP(A16,#REF!,13,FALSE))*ExchangeRate)</f>
        <v>#REF!</v>
      </c>
      <c r="J16" s="487" t="e">
        <f t="shared" si="0"/>
        <v>#REF!</v>
      </c>
      <c r="K16" s="485"/>
      <c r="L16" s="488" t="e">
        <f>IF(ISNA(VLOOKUP($A16,#REF!,14,FALSE))=TRUE,"Invalid ID#",VLOOKUP($A16,#REF!,14,FALSE))</f>
        <v>#REF!</v>
      </c>
      <c r="M16" s="516" t="e">
        <f>IF(ISNA(VLOOKUP($A16,#REF!,15,FALSE))=TRUE,"Invalid ID#",VLOOKUP($A16,#REF!,15,FALSE))</f>
        <v>#REF!</v>
      </c>
      <c r="N16" s="490" t="e">
        <f>IF(ISNA(VLOOKUP($A16,#REF!,16,FALSE))=TRUE,"Invalid ID#",VLOOKUP($A16,#REF!,16,FALSE))</f>
        <v>#REF!</v>
      </c>
      <c r="O16" s="491" t="e">
        <f t="shared" si="1"/>
        <v>#REF!</v>
      </c>
      <c r="P16" s="492" t="e">
        <f>IF(ISNA(VLOOKUP($A16,#REF!,17,FALSE))=TRUE,"Invalid ID#",VLOOKUP($A16,#REF!,17,FALSE))</f>
        <v>#REF!</v>
      </c>
      <c r="Q16" s="492" t="e">
        <f>IF(ISNA(VLOOKUP($A16,#REF!,18,FALSE))=TRUE,"Invalid ID#",VLOOKUP($A16,#REF!,18,FALSE))</f>
        <v>#REF!</v>
      </c>
      <c r="R16" s="492" t="e">
        <f>IF(ISNA(VLOOKUP($A16,#REF!,19,FALSE))=TRUE,"Invalid ID#",VLOOKUP($A16,#REF!,19,FALSE))</f>
        <v>#REF!</v>
      </c>
    </row>
    <row r="17" spans="1:18" s="100" customFormat="1" ht="12" customHeight="1" outlineLevel="1" thickBot="1">
      <c r="A17" s="481" t="s">
        <v>20</v>
      </c>
      <c r="B17" s="482" t="e">
        <f>IF(ISNA(VLOOKUP($A17,#REF!,9,FALSE))=TRUE,"Invalid ID#",VLOOKUP($A17,#REF!,9,FALSE))</f>
        <v>#REF!</v>
      </c>
      <c r="C17" s="482" t="e">
        <f>IF(ISNA(VLOOKUP($A17,#REF!,10,FALSE))=TRUE,"Invalid ID#",VLOOKUP($A17,#REF!,10,FALSE))</f>
        <v>#REF!</v>
      </c>
      <c r="D17" s="483"/>
      <c r="E17" s="488" t="e">
        <f>IF(ISNA(VLOOKUP($A17,#REF!,7,FALSE))=TRUE,"Invalid ID#",VLOOKUP($A17,#REF!,7,FALSE))</f>
        <v>#REF!</v>
      </c>
      <c r="F17" s="488" t="e">
        <f>IF(ISNA(VLOOKUP($A17,#REF!,8,FALSE))=TRUE,"Invalid ID#",VLOOKUP($A17,#REF!,8,FALSE))</f>
        <v>#REF!</v>
      </c>
      <c r="G17" s="488" t="e">
        <f>IF(ISNA(VLOOKUP($A17,#REF!,12,FALSE))=TRUE,"Invalid ID#",VLOOKUP($A17,#REF!,12,FALSE))</f>
        <v>#REF!</v>
      </c>
      <c r="H17" s="485">
        <v>0</v>
      </c>
      <c r="I17" s="486" t="e">
        <f>IF(ISTEXT((VLOOKUP(A17,#REF!,13,FALSE))),(VLOOKUP(A17,#REF!,13,FALSE)),IF(ISNUMBER(VLOOKUP(A17,#REF!,13,FALSE))*ExchangeRate,VLOOKUP(A17,#REF!,13,FALSE))*ExchangeRate)</f>
        <v>#REF!</v>
      </c>
      <c r="J17" s="487" t="e">
        <f t="shared" si="0"/>
        <v>#REF!</v>
      </c>
      <c r="K17" s="485"/>
      <c r="L17" s="488" t="e">
        <f>IF(ISNA(VLOOKUP($A17,#REF!,14,FALSE))=TRUE,"Invalid ID#",VLOOKUP($A17,#REF!,14,FALSE))</f>
        <v>#REF!</v>
      </c>
      <c r="M17" s="516" t="e">
        <f>IF(ISNA(VLOOKUP($A17,#REF!,15,FALSE))=TRUE,"Invalid ID#",VLOOKUP($A17,#REF!,15,FALSE))</f>
        <v>#REF!</v>
      </c>
      <c r="N17" s="490" t="e">
        <f>IF(ISNA(VLOOKUP($A17,#REF!,16,FALSE))=TRUE,"Invalid ID#",VLOOKUP($A17,#REF!,16,FALSE))</f>
        <v>#REF!</v>
      </c>
      <c r="O17" s="491" t="e">
        <f t="shared" si="1"/>
        <v>#REF!</v>
      </c>
      <c r="P17" s="492" t="e">
        <f>IF(ISNA(VLOOKUP($A17,#REF!,17,FALSE))=TRUE,"Invalid ID#",VLOOKUP($A17,#REF!,17,FALSE))</f>
        <v>#REF!</v>
      </c>
      <c r="Q17" s="492" t="e">
        <f>IF(ISNA(VLOOKUP($A17,#REF!,18,FALSE))=TRUE,"Invalid ID#",VLOOKUP($A17,#REF!,18,FALSE))</f>
        <v>#REF!</v>
      </c>
      <c r="R17" s="492" t="e">
        <f>IF(ISNA(VLOOKUP($A17,#REF!,19,FALSE))=TRUE,"Invalid ID#",VLOOKUP($A17,#REF!,19,FALSE))</f>
        <v>#REF!</v>
      </c>
    </row>
    <row r="18" spans="1:18" s="100" customFormat="1" ht="12" customHeight="1" outlineLevel="1" thickTop="1">
      <c r="A18" s="97"/>
      <c r="B18" s="98"/>
      <c r="C18" s="98"/>
      <c r="D18" s="327"/>
      <c r="E18" s="327"/>
      <c r="F18" s="327"/>
      <c r="G18" s="325"/>
      <c r="H18" s="359"/>
      <c r="I18" s="25"/>
      <c r="J18" s="495"/>
      <c r="K18" s="496" t="e">
        <f>SUM(J10:J18)</f>
        <v>#REF!</v>
      </c>
      <c r="L18" s="451"/>
      <c r="M18" s="451"/>
      <c r="N18" s="27"/>
      <c r="O18" s="28"/>
      <c r="P18" s="29"/>
      <c r="Q18" s="29"/>
      <c r="R18" s="29"/>
    </row>
    <row r="19" spans="1:18" s="104" customFormat="1" ht="12" customHeight="1" outlineLevel="1">
      <c r="A19" s="101"/>
      <c r="B19" s="102"/>
      <c r="C19" s="102"/>
      <c r="D19" s="325"/>
      <c r="E19" s="325"/>
      <c r="F19" s="325"/>
      <c r="G19" s="103"/>
      <c r="H19" s="349"/>
      <c r="I19" s="349"/>
      <c r="J19" s="26"/>
      <c r="L19" s="452"/>
      <c r="M19" s="452"/>
      <c r="N19" s="246"/>
      <c r="O19" s="106"/>
      <c r="P19" s="247"/>
      <c r="Q19" s="247"/>
      <c r="R19" s="247"/>
    </row>
    <row r="20" spans="1:18" s="114" customFormat="1" ht="12" customHeight="1" outlineLevel="1">
      <c r="A20" s="107"/>
      <c r="B20" s="108"/>
      <c r="C20" s="108"/>
      <c r="D20" s="92" t="s">
        <v>74</v>
      </c>
      <c r="E20" s="109"/>
      <c r="F20" s="109"/>
      <c r="G20" s="111"/>
      <c r="H20" s="112"/>
      <c r="I20" s="112"/>
      <c r="J20" s="112"/>
      <c r="K20" s="112"/>
      <c r="L20" s="453"/>
      <c r="M20" s="453"/>
      <c r="N20" s="248"/>
      <c r="O20" s="113"/>
      <c r="P20" s="249"/>
      <c r="Q20" s="249"/>
      <c r="R20" s="249"/>
    </row>
    <row r="21" spans="1:18" s="100" customFormat="1" ht="12" customHeight="1" outlineLevel="1">
      <c r="A21" s="481" t="s">
        <v>20</v>
      </c>
      <c r="B21" s="482" t="e">
        <f>IF(ISNA(VLOOKUP($A21,#REF!,9,FALSE))=TRUE,"Invalid ID#",VLOOKUP($A21,#REF!,9,FALSE))</f>
        <v>#REF!</v>
      </c>
      <c r="C21" s="482" t="e">
        <f>IF(ISNA(VLOOKUP($A21,#REF!,10,FALSE))=TRUE,"Invalid ID#",VLOOKUP($A21,#REF!,10,FALSE))</f>
        <v>#REF!</v>
      </c>
      <c r="D21" s="483"/>
      <c r="E21" s="488" t="e">
        <f>IF(ISNA(VLOOKUP($A21,#REF!,7,FALSE))=TRUE,"Invalid ID#",VLOOKUP($A21,#REF!,7,FALSE))</f>
        <v>#REF!</v>
      </c>
      <c r="F21" s="488" t="e">
        <f>IF(ISNA(VLOOKUP($A21,#REF!,8,FALSE))=TRUE,"Invalid ID#",VLOOKUP($A21,#REF!,8,FALSE))</f>
        <v>#REF!</v>
      </c>
      <c r="G21" s="488" t="e">
        <f>IF(ISNA(VLOOKUP($A21,#REF!,12,FALSE))=TRUE,"Invalid ID#",VLOOKUP($A21,#REF!,12,FALSE))</f>
        <v>#REF!</v>
      </c>
      <c r="H21" s="485">
        <v>0</v>
      </c>
      <c r="I21" s="486" t="e">
        <f>IF(ISTEXT((VLOOKUP(A21,#REF!,13,FALSE))),(VLOOKUP(A21,#REF!,13,FALSE)),IF(ISNUMBER(VLOOKUP(A21,#REF!,13,FALSE))*ExchangeRate,VLOOKUP(A21,#REF!,13,FALSE))*ExchangeRate)</f>
        <v>#REF!</v>
      </c>
      <c r="J21" s="487" t="e">
        <f t="shared" ref="J21:J27" si="2">IF(ISTEXT(I21),I21,H21*I21)</f>
        <v>#REF!</v>
      </c>
      <c r="K21" s="485"/>
      <c r="L21" s="488" t="e">
        <f>IF(ISNA(VLOOKUP($A21,#REF!,14,FALSE))=TRUE,"Invalid ID#",VLOOKUP($A21,#REF!,14,FALSE))</f>
        <v>#REF!</v>
      </c>
      <c r="M21" s="516" t="e">
        <f>IF(ISNA(VLOOKUP($A21,#REF!,15,FALSE))=TRUE,"Invalid ID#",VLOOKUP($A21,#REF!,15,FALSE))</f>
        <v>#REF!</v>
      </c>
      <c r="N21" s="490" t="e">
        <f>IF(ISNA(VLOOKUP($A21,#REF!,16,FALSE))=TRUE,"Invalid ID#",VLOOKUP($A21,#REF!,16,FALSE))</f>
        <v>#REF!</v>
      </c>
      <c r="O21" s="491" t="e">
        <f t="shared" ref="O21:O27" si="3">ROUNDUP((H21*N21),0)</f>
        <v>#REF!</v>
      </c>
      <c r="P21" s="492" t="e">
        <f>IF(ISNA(VLOOKUP($A21,#REF!,17,FALSE))=TRUE,"Invalid ID#",VLOOKUP($A21,#REF!,17,FALSE))</f>
        <v>#REF!</v>
      </c>
      <c r="Q21" s="492" t="e">
        <f>IF(ISNA(VLOOKUP($A21,#REF!,18,FALSE))=TRUE,"Invalid ID#",VLOOKUP($A21,#REF!,18,FALSE))</f>
        <v>#REF!</v>
      </c>
      <c r="R21" s="492" t="e">
        <f>IF(ISNA(VLOOKUP($A21,#REF!,19,FALSE))=TRUE,"Invalid ID#",VLOOKUP($A21,#REF!,19,FALSE))</f>
        <v>#REF!</v>
      </c>
    </row>
    <row r="22" spans="1:18" s="100" customFormat="1" ht="12" customHeight="1" outlineLevel="1">
      <c r="A22" s="481" t="s">
        <v>20</v>
      </c>
      <c r="B22" s="482" t="e">
        <f>IF(ISNA(VLOOKUP($A22,#REF!,9,FALSE))=TRUE,"Invalid ID#",VLOOKUP($A22,#REF!,9,FALSE))</f>
        <v>#REF!</v>
      </c>
      <c r="C22" s="482" t="e">
        <f>IF(ISNA(VLOOKUP($A22,#REF!,10,FALSE))=TRUE,"Invalid ID#",VLOOKUP($A22,#REF!,10,FALSE))</f>
        <v>#REF!</v>
      </c>
      <c r="D22" s="483"/>
      <c r="E22" s="488" t="e">
        <f>IF(ISNA(VLOOKUP($A22,#REF!,7,FALSE))=TRUE,"Invalid ID#",VLOOKUP($A22,#REF!,7,FALSE))</f>
        <v>#REF!</v>
      </c>
      <c r="F22" s="488" t="e">
        <f>IF(ISNA(VLOOKUP($A22,#REF!,8,FALSE))=TRUE,"Invalid ID#",VLOOKUP($A22,#REF!,8,FALSE))</f>
        <v>#REF!</v>
      </c>
      <c r="G22" s="488" t="e">
        <f>IF(ISNA(VLOOKUP($A22,#REF!,12,FALSE))=TRUE,"Invalid ID#",VLOOKUP($A22,#REF!,12,FALSE))</f>
        <v>#REF!</v>
      </c>
      <c r="H22" s="485">
        <v>0</v>
      </c>
      <c r="I22" s="486" t="e">
        <f>IF(ISTEXT((VLOOKUP(A22,#REF!,13,FALSE))),(VLOOKUP(A22,#REF!,13,FALSE)),IF(ISNUMBER(VLOOKUP(A22,#REF!,13,FALSE))*ExchangeRate,VLOOKUP(A22,#REF!,13,FALSE))*ExchangeRate)</f>
        <v>#REF!</v>
      </c>
      <c r="J22" s="487" t="e">
        <f t="shared" si="2"/>
        <v>#REF!</v>
      </c>
      <c r="K22" s="485"/>
      <c r="L22" s="488" t="e">
        <f>IF(ISNA(VLOOKUP($A22,#REF!,14,FALSE))=TRUE,"Invalid ID#",VLOOKUP($A22,#REF!,14,FALSE))</f>
        <v>#REF!</v>
      </c>
      <c r="M22" s="516" t="e">
        <f>IF(ISNA(VLOOKUP($A22,#REF!,15,FALSE))=TRUE,"Invalid ID#",VLOOKUP($A22,#REF!,15,FALSE))</f>
        <v>#REF!</v>
      </c>
      <c r="N22" s="490" t="e">
        <f>IF(ISNA(VLOOKUP($A22,#REF!,16,FALSE))=TRUE,"Invalid ID#",VLOOKUP($A22,#REF!,16,FALSE))</f>
        <v>#REF!</v>
      </c>
      <c r="O22" s="491" t="e">
        <f t="shared" si="3"/>
        <v>#REF!</v>
      </c>
      <c r="P22" s="492" t="e">
        <f>IF(ISNA(VLOOKUP($A22,#REF!,17,FALSE))=TRUE,"Invalid ID#",VLOOKUP($A22,#REF!,17,FALSE))</f>
        <v>#REF!</v>
      </c>
      <c r="Q22" s="492" t="e">
        <f>IF(ISNA(VLOOKUP($A22,#REF!,18,FALSE))=TRUE,"Invalid ID#",VLOOKUP($A22,#REF!,18,FALSE))</f>
        <v>#REF!</v>
      </c>
      <c r="R22" s="492" t="e">
        <f>IF(ISNA(VLOOKUP($A22,#REF!,19,FALSE))=TRUE,"Invalid ID#",VLOOKUP($A22,#REF!,19,FALSE))</f>
        <v>#REF!</v>
      </c>
    </row>
    <row r="23" spans="1:18" s="100" customFormat="1" ht="12" customHeight="1" outlineLevel="1">
      <c r="A23" s="481" t="s">
        <v>20</v>
      </c>
      <c r="B23" s="482" t="e">
        <f>IF(ISNA(VLOOKUP($A23,#REF!,9,FALSE))=TRUE,"Invalid ID#",VLOOKUP($A23,#REF!,9,FALSE))</f>
        <v>#REF!</v>
      </c>
      <c r="C23" s="482" t="e">
        <f>IF(ISNA(VLOOKUP($A23,#REF!,10,FALSE))=TRUE,"Invalid ID#",VLOOKUP($A23,#REF!,10,FALSE))</f>
        <v>#REF!</v>
      </c>
      <c r="D23" s="483"/>
      <c r="E23" s="488" t="e">
        <f>IF(ISNA(VLOOKUP($A23,#REF!,7,FALSE))=TRUE,"Invalid ID#",VLOOKUP($A23,#REF!,7,FALSE))</f>
        <v>#REF!</v>
      </c>
      <c r="F23" s="488" t="e">
        <f>IF(ISNA(VLOOKUP($A23,#REF!,8,FALSE))=TRUE,"Invalid ID#",VLOOKUP($A23,#REF!,8,FALSE))</f>
        <v>#REF!</v>
      </c>
      <c r="G23" s="488" t="e">
        <f>IF(ISNA(VLOOKUP($A23,#REF!,12,FALSE))=TRUE,"Invalid ID#",VLOOKUP($A23,#REF!,12,FALSE))</f>
        <v>#REF!</v>
      </c>
      <c r="H23" s="485">
        <v>0</v>
      </c>
      <c r="I23" s="486" t="e">
        <f>IF(ISTEXT((VLOOKUP(A23,#REF!,13,FALSE))),(VLOOKUP(A23,#REF!,13,FALSE)),IF(ISNUMBER(VLOOKUP(A23,#REF!,13,FALSE))*ExchangeRate,VLOOKUP(A23,#REF!,13,FALSE))*ExchangeRate)</f>
        <v>#REF!</v>
      </c>
      <c r="J23" s="487" t="e">
        <f t="shared" si="2"/>
        <v>#REF!</v>
      </c>
      <c r="K23" s="485"/>
      <c r="L23" s="488" t="e">
        <f>IF(ISNA(VLOOKUP($A23,#REF!,14,FALSE))=TRUE,"Invalid ID#",VLOOKUP($A23,#REF!,14,FALSE))</f>
        <v>#REF!</v>
      </c>
      <c r="M23" s="516" t="e">
        <f>IF(ISNA(VLOOKUP($A23,#REF!,15,FALSE))=TRUE,"Invalid ID#",VLOOKUP($A23,#REF!,15,FALSE))</f>
        <v>#REF!</v>
      </c>
      <c r="N23" s="490" t="e">
        <f>IF(ISNA(VLOOKUP($A23,#REF!,16,FALSE))=TRUE,"Invalid ID#",VLOOKUP($A23,#REF!,16,FALSE))</f>
        <v>#REF!</v>
      </c>
      <c r="O23" s="491" t="e">
        <f t="shared" si="3"/>
        <v>#REF!</v>
      </c>
      <c r="P23" s="492" t="e">
        <f>IF(ISNA(VLOOKUP($A23,#REF!,17,FALSE))=TRUE,"Invalid ID#",VLOOKUP($A23,#REF!,17,FALSE))</f>
        <v>#REF!</v>
      </c>
      <c r="Q23" s="492" t="e">
        <f>IF(ISNA(VLOOKUP($A23,#REF!,18,FALSE))=TRUE,"Invalid ID#",VLOOKUP($A23,#REF!,18,FALSE))</f>
        <v>#REF!</v>
      </c>
      <c r="R23" s="492" t="e">
        <f>IF(ISNA(VLOOKUP($A23,#REF!,19,FALSE))=TRUE,"Invalid ID#",VLOOKUP($A23,#REF!,19,FALSE))</f>
        <v>#REF!</v>
      </c>
    </row>
    <row r="24" spans="1:18" s="100" customFormat="1" ht="12" customHeight="1" outlineLevel="1">
      <c r="A24" s="481" t="s">
        <v>20</v>
      </c>
      <c r="B24" s="482" t="e">
        <f>IF(ISNA(VLOOKUP($A24,#REF!,9,FALSE))=TRUE,"Invalid ID#",VLOOKUP($A24,#REF!,9,FALSE))</f>
        <v>#REF!</v>
      </c>
      <c r="C24" s="482" t="e">
        <f>IF(ISNA(VLOOKUP($A24,#REF!,10,FALSE))=TRUE,"Invalid ID#",VLOOKUP($A24,#REF!,10,FALSE))</f>
        <v>#REF!</v>
      </c>
      <c r="D24" s="483"/>
      <c r="E24" s="488" t="e">
        <f>IF(ISNA(VLOOKUP($A24,#REF!,7,FALSE))=TRUE,"Invalid ID#",VLOOKUP($A24,#REF!,7,FALSE))</f>
        <v>#REF!</v>
      </c>
      <c r="F24" s="488" t="e">
        <f>IF(ISNA(VLOOKUP($A24,#REF!,8,FALSE))=TRUE,"Invalid ID#",VLOOKUP($A24,#REF!,8,FALSE))</f>
        <v>#REF!</v>
      </c>
      <c r="G24" s="488" t="e">
        <f>IF(ISNA(VLOOKUP($A24,#REF!,12,FALSE))=TRUE,"Invalid ID#",VLOOKUP($A24,#REF!,12,FALSE))</f>
        <v>#REF!</v>
      </c>
      <c r="H24" s="485">
        <v>0</v>
      </c>
      <c r="I24" s="486" t="e">
        <f>IF(ISTEXT((VLOOKUP(A24,#REF!,13,FALSE))),(VLOOKUP(A24,#REF!,13,FALSE)),IF(ISNUMBER(VLOOKUP(A24,#REF!,13,FALSE))*ExchangeRate,VLOOKUP(A24,#REF!,13,FALSE))*ExchangeRate)</f>
        <v>#REF!</v>
      </c>
      <c r="J24" s="487" t="e">
        <f t="shared" si="2"/>
        <v>#REF!</v>
      </c>
      <c r="K24" s="485"/>
      <c r="L24" s="488" t="e">
        <f>IF(ISNA(VLOOKUP($A24,#REF!,14,FALSE))=TRUE,"Invalid ID#",VLOOKUP($A24,#REF!,14,FALSE))</f>
        <v>#REF!</v>
      </c>
      <c r="M24" s="516" t="e">
        <f>IF(ISNA(VLOOKUP($A24,#REF!,15,FALSE))=TRUE,"Invalid ID#",VLOOKUP($A24,#REF!,15,FALSE))</f>
        <v>#REF!</v>
      </c>
      <c r="N24" s="490" t="e">
        <f>IF(ISNA(VLOOKUP($A24,#REF!,16,FALSE))=TRUE,"Invalid ID#",VLOOKUP($A24,#REF!,16,FALSE))</f>
        <v>#REF!</v>
      </c>
      <c r="O24" s="491" t="e">
        <f t="shared" si="3"/>
        <v>#REF!</v>
      </c>
      <c r="P24" s="492" t="e">
        <f>IF(ISNA(VLOOKUP($A24,#REF!,17,FALSE))=TRUE,"Invalid ID#",VLOOKUP($A24,#REF!,17,FALSE))</f>
        <v>#REF!</v>
      </c>
      <c r="Q24" s="492" t="e">
        <f>IF(ISNA(VLOOKUP($A24,#REF!,18,FALSE))=TRUE,"Invalid ID#",VLOOKUP($A24,#REF!,18,FALSE))</f>
        <v>#REF!</v>
      </c>
      <c r="R24" s="492" t="e">
        <f>IF(ISNA(VLOOKUP($A24,#REF!,19,FALSE))=TRUE,"Invalid ID#",VLOOKUP($A24,#REF!,19,FALSE))</f>
        <v>#REF!</v>
      </c>
    </row>
    <row r="25" spans="1:18" s="100" customFormat="1" ht="12" customHeight="1" outlineLevel="1">
      <c r="A25" s="481" t="s">
        <v>20</v>
      </c>
      <c r="B25" s="482" t="e">
        <f>IF(ISNA(VLOOKUP($A25,#REF!,9,FALSE))=TRUE,"Invalid ID#",VLOOKUP($A25,#REF!,9,FALSE))</f>
        <v>#REF!</v>
      </c>
      <c r="C25" s="482" t="e">
        <f>IF(ISNA(VLOOKUP($A25,#REF!,10,FALSE))=TRUE,"Invalid ID#",VLOOKUP($A25,#REF!,10,FALSE))</f>
        <v>#REF!</v>
      </c>
      <c r="D25" s="483"/>
      <c r="E25" s="488" t="e">
        <f>IF(ISNA(VLOOKUP($A25,#REF!,7,FALSE))=TRUE,"Invalid ID#",VLOOKUP($A25,#REF!,7,FALSE))</f>
        <v>#REF!</v>
      </c>
      <c r="F25" s="488" t="e">
        <f>IF(ISNA(VLOOKUP($A25,#REF!,8,FALSE))=TRUE,"Invalid ID#",VLOOKUP($A25,#REF!,8,FALSE))</f>
        <v>#REF!</v>
      </c>
      <c r="G25" s="488" t="e">
        <f>IF(ISNA(VLOOKUP($A25,#REF!,12,FALSE))=TRUE,"Invalid ID#",VLOOKUP($A25,#REF!,12,FALSE))</f>
        <v>#REF!</v>
      </c>
      <c r="H25" s="485">
        <v>0</v>
      </c>
      <c r="I25" s="486" t="e">
        <f>IF(ISTEXT((VLOOKUP(A25,#REF!,13,FALSE))),(VLOOKUP(A25,#REF!,13,FALSE)),IF(ISNUMBER(VLOOKUP(A25,#REF!,13,FALSE))*ExchangeRate,VLOOKUP(A25,#REF!,13,FALSE))*ExchangeRate)</f>
        <v>#REF!</v>
      </c>
      <c r="J25" s="487" t="e">
        <f t="shared" si="2"/>
        <v>#REF!</v>
      </c>
      <c r="K25" s="485"/>
      <c r="L25" s="488" t="e">
        <f>IF(ISNA(VLOOKUP($A25,#REF!,14,FALSE))=TRUE,"Invalid ID#",VLOOKUP($A25,#REF!,14,FALSE))</f>
        <v>#REF!</v>
      </c>
      <c r="M25" s="516" t="e">
        <f>IF(ISNA(VLOOKUP($A25,#REF!,15,FALSE))=TRUE,"Invalid ID#",VLOOKUP($A25,#REF!,15,FALSE))</f>
        <v>#REF!</v>
      </c>
      <c r="N25" s="490" t="e">
        <f>IF(ISNA(VLOOKUP($A25,#REF!,16,FALSE))=TRUE,"Invalid ID#",VLOOKUP($A25,#REF!,16,FALSE))</f>
        <v>#REF!</v>
      </c>
      <c r="O25" s="491" t="e">
        <f t="shared" si="3"/>
        <v>#REF!</v>
      </c>
      <c r="P25" s="492" t="e">
        <f>IF(ISNA(VLOOKUP($A25,#REF!,17,FALSE))=TRUE,"Invalid ID#",VLOOKUP($A25,#REF!,17,FALSE))</f>
        <v>#REF!</v>
      </c>
      <c r="Q25" s="492" t="e">
        <f>IF(ISNA(VLOOKUP($A25,#REF!,18,FALSE))=TRUE,"Invalid ID#",VLOOKUP($A25,#REF!,18,FALSE))</f>
        <v>#REF!</v>
      </c>
      <c r="R25" s="492" t="e">
        <f>IF(ISNA(VLOOKUP($A25,#REF!,19,FALSE))=TRUE,"Invalid ID#",VLOOKUP($A25,#REF!,19,FALSE))</f>
        <v>#REF!</v>
      </c>
    </row>
    <row r="26" spans="1:18" s="100" customFormat="1" ht="12" customHeight="1" outlineLevel="1">
      <c r="A26" s="481" t="s">
        <v>20</v>
      </c>
      <c r="B26" s="482" t="e">
        <f>IF(ISNA(VLOOKUP($A26,#REF!,9,FALSE))=TRUE,"Invalid ID#",VLOOKUP($A26,#REF!,9,FALSE))</f>
        <v>#REF!</v>
      </c>
      <c r="C26" s="482" t="e">
        <f>IF(ISNA(VLOOKUP($A26,#REF!,10,FALSE))=TRUE,"Invalid ID#",VLOOKUP($A26,#REF!,10,FALSE))</f>
        <v>#REF!</v>
      </c>
      <c r="D26" s="483"/>
      <c r="E26" s="488" t="e">
        <f>IF(ISNA(VLOOKUP($A26,#REF!,7,FALSE))=TRUE,"Invalid ID#",VLOOKUP($A26,#REF!,7,FALSE))</f>
        <v>#REF!</v>
      </c>
      <c r="F26" s="488" t="e">
        <f>IF(ISNA(VLOOKUP($A26,#REF!,8,FALSE))=TRUE,"Invalid ID#",VLOOKUP($A26,#REF!,8,FALSE))</f>
        <v>#REF!</v>
      </c>
      <c r="G26" s="488" t="e">
        <f>IF(ISNA(VLOOKUP($A26,#REF!,12,FALSE))=TRUE,"Invalid ID#",VLOOKUP($A26,#REF!,12,FALSE))</f>
        <v>#REF!</v>
      </c>
      <c r="H26" s="485">
        <v>0</v>
      </c>
      <c r="I26" s="486" t="e">
        <f>IF(ISTEXT((VLOOKUP(A26,#REF!,13,FALSE))),(VLOOKUP(A26,#REF!,13,FALSE)),IF(ISNUMBER(VLOOKUP(A26,#REF!,13,FALSE))*ExchangeRate,VLOOKUP(A26,#REF!,13,FALSE))*ExchangeRate)</f>
        <v>#REF!</v>
      </c>
      <c r="J26" s="487" t="e">
        <f t="shared" si="2"/>
        <v>#REF!</v>
      </c>
      <c r="K26" s="485"/>
      <c r="L26" s="488" t="e">
        <f>IF(ISNA(VLOOKUP($A26,#REF!,14,FALSE))=TRUE,"Invalid ID#",VLOOKUP($A26,#REF!,14,FALSE))</f>
        <v>#REF!</v>
      </c>
      <c r="M26" s="516" t="e">
        <f>IF(ISNA(VLOOKUP($A26,#REF!,15,FALSE))=TRUE,"Invalid ID#",VLOOKUP($A26,#REF!,15,FALSE))</f>
        <v>#REF!</v>
      </c>
      <c r="N26" s="490" t="e">
        <f>IF(ISNA(VLOOKUP($A26,#REF!,16,FALSE))=TRUE,"Invalid ID#",VLOOKUP($A26,#REF!,16,FALSE))</f>
        <v>#REF!</v>
      </c>
      <c r="O26" s="491" t="e">
        <f t="shared" si="3"/>
        <v>#REF!</v>
      </c>
      <c r="P26" s="492" t="e">
        <f>IF(ISNA(VLOOKUP($A26,#REF!,17,FALSE))=TRUE,"Invalid ID#",VLOOKUP($A26,#REF!,17,FALSE))</f>
        <v>#REF!</v>
      </c>
      <c r="Q26" s="492" t="e">
        <f>IF(ISNA(VLOOKUP($A26,#REF!,18,FALSE))=TRUE,"Invalid ID#",VLOOKUP($A26,#REF!,18,FALSE))</f>
        <v>#REF!</v>
      </c>
      <c r="R26" s="492" t="e">
        <f>IF(ISNA(VLOOKUP($A26,#REF!,19,FALSE))=TRUE,"Invalid ID#",VLOOKUP($A26,#REF!,19,FALSE))</f>
        <v>#REF!</v>
      </c>
    </row>
    <row r="27" spans="1:18" s="100" customFormat="1" ht="12" customHeight="1" outlineLevel="1" thickBot="1">
      <c r="A27" s="481" t="s">
        <v>20</v>
      </c>
      <c r="B27" s="482" t="e">
        <f>IF(ISNA(VLOOKUP($A27,#REF!,9,FALSE))=TRUE,"Invalid ID#",VLOOKUP($A27,#REF!,9,FALSE))</f>
        <v>#REF!</v>
      </c>
      <c r="C27" s="482" t="e">
        <f>IF(ISNA(VLOOKUP($A27,#REF!,10,FALSE))=TRUE,"Invalid ID#",VLOOKUP($A27,#REF!,10,FALSE))</f>
        <v>#REF!</v>
      </c>
      <c r="D27" s="483"/>
      <c r="E27" s="488" t="e">
        <f>IF(ISNA(VLOOKUP($A27,#REF!,7,FALSE))=TRUE,"Invalid ID#",VLOOKUP($A27,#REF!,7,FALSE))</f>
        <v>#REF!</v>
      </c>
      <c r="F27" s="488" t="e">
        <f>IF(ISNA(VLOOKUP($A27,#REF!,8,FALSE))=TRUE,"Invalid ID#",VLOOKUP($A27,#REF!,8,FALSE))</f>
        <v>#REF!</v>
      </c>
      <c r="G27" s="488" t="e">
        <f>IF(ISNA(VLOOKUP($A27,#REF!,12,FALSE))=TRUE,"Invalid ID#",VLOOKUP($A27,#REF!,12,FALSE))</f>
        <v>#REF!</v>
      </c>
      <c r="H27" s="485">
        <v>0</v>
      </c>
      <c r="I27" s="486" t="e">
        <f>IF(ISTEXT((VLOOKUP(A27,#REF!,13,FALSE))),(VLOOKUP(A27,#REF!,13,FALSE)),IF(ISNUMBER(VLOOKUP(A27,#REF!,13,FALSE))*ExchangeRate,VLOOKUP(A27,#REF!,13,FALSE))*ExchangeRate)</f>
        <v>#REF!</v>
      </c>
      <c r="J27" s="487" t="e">
        <f t="shared" si="2"/>
        <v>#REF!</v>
      </c>
      <c r="K27" s="485"/>
      <c r="L27" s="488" t="e">
        <f>IF(ISNA(VLOOKUP($A27,#REF!,14,FALSE))=TRUE,"Invalid ID#",VLOOKUP($A27,#REF!,14,FALSE))</f>
        <v>#REF!</v>
      </c>
      <c r="M27" s="516" t="e">
        <f>IF(ISNA(VLOOKUP($A27,#REF!,15,FALSE))=TRUE,"Invalid ID#",VLOOKUP($A27,#REF!,15,FALSE))</f>
        <v>#REF!</v>
      </c>
      <c r="N27" s="490" t="e">
        <f>IF(ISNA(VLOOKUP($A27,#REF!,16,FALSE))=TRUE,"Invalid ID#",VLOOKUP($A27,#REF!,16,FALSE))</f>
        <v>#REF!</v>
      </c>
      <c r="O27" s="491" t="e">
        <f t="shared" si="3"/>
        <v>#REF!</v>
      </c>
      <c r="P27" s="492" t="e">
        <f>IF(ISNA(VLOOKUP($A27,#REF!,17,FALSE))=TRUE,"Invalid ID#",VLOOKUP($A27,#REF!,17,FALSE))</f>
        <v>#REF!</v>
      </c>
      <c r="Q27" s="492" t="e">
        <f>IF(ISNA(VLOOKUP($A27,#REF!,18,FALSE))=TRUE,"Invalid ID#",VLOOKUP($A27,#REF!,18,FALSE))</f>
        <v>#REF!</v>
      </c>
      <c r="R27" s="492" t="e">
        <f>IF(ISNA(VLOOKUP($A27,#REF!,19,FALSE))=TRUE,"Invalid ID#",VLOOKUP($A27,#REF!,19,FALSE))</f>
        <v>#REF!</v>
      </c>
    </row>
    <row r="28" spans="1:18" s="100" customFormat="1" ht="12" customHeight="1" outlineLevel="1" thickTop="1">
      <c r="A28" s="97"/>
      <c r="B28" s="98"/>
      <c r="C28" s="98"/>
      <c r="D28" s="327"/>
      <c r="E28" s="327"/>
      <c r="F28" s="327"/>
      <c r="G28" s="325"/>
      <c r="H28" s="359"/>
      <c r="I28" s="25"/>
      <c r="J28" s="495"/>
      <c r="K28" s="496" t="e">
        <f>SUM(J20:J28)</f>
        <v>#REF!</v>
      </c>
      <c r="L28" s="451"/>
      <c r="M28" s="451"/>
      <c r="N28" s="27"/>
      <c r="O28" s="28"/>
      <c r="P28" s="29"/>
      <c r="Q28" s="29"/>
      <c r="R28" s="29"/>
    </row>
    <row r="29" spans="1:18" s="104" customFormat="1" ht="12" customHeight="1" outlineLevel="1">
      <c r="A29" s="101"/>
      <c r="B29" s="102"/>
      <c r="C29" s="102"/>
      <c r="D29" s="325"/>
      <c r="E29" s="325"/>
      <c r="F29" s="325"/>
      <c r="G29" s="103"/>
      <c r="H29" s="349"/>
      <c r="I29" s="349"/>
      <c r="J29" s="26"/>
      <c r="L29" s="452"/>
      <c r="M29" s="452"/>
      <c r="N29" s="246"/>
      <c r="O29" s="106"/>
      <c r="P29" s="247"/>
      <c r="Q29" s="247"/>
      <c r="R29" s="247"/>
    </row>
    <row r="30" spans="1:18" s="114" customFormat="1" ht="12" customHeight="1" outlineLevel="1">
      <c r="A30" s="107"/>
      <c r="B30" s="108"/>
      <c r="C30" s="108"/>
      <c r="D30" s="92" t="s">
        <v>74</v>
      </c>
      <c r="E30" s="109"/>
      <c r="F30" s="109"/>
      <c r="G30" s="111"/>
      <c r="H30" s="112"/>
      <c r="I30" s="112"/>
      <c r="J30" s="112"/>
      <c r="K30" s="112"/>
      <c r="L30" s="453"/>
      <c r="M30" s="453"/>
      <c r="N30" s="248"/>
      <c r="O30" s="113"/>
      <c r="P30" s="249"/>
      <c r="Q30" s="249"/>
      <c r="R30" s="249"/>
    </row>
    <row r="31" spans="1:18" s="100" customFormat="1" ht="12" customHeight="1" outlineLevel="1">
      <c r="A31" s="481" t="s">
        <v>20</v>
      </c>
      <c r="B31" s="482" t="e">
        <f>IF(ISNA(VLOOKUP($A31,#REF!,9,FALSE))=TRUE,"Invalid ID#",VLOOKUP($A31,#REF!,9,FALSE))</f>
        <v>#REF!</v>
      </c>
      <c r="C31" s="482" t="e">
        <f>IF(ISNA(VLOOKUP($A31,#REF!,10,FALSE))=TRUE,"Invalid ID#",VLOOKUP($A31,#REF!,10,FALSE))</f>
        <v>#REF!</v>
      </c>
      <c r="D31" s="483"/>
      <c r="E31" s="488" t="e">
        <f>IF(ISNA(VLOOKUP($A31,#REF!,7,FALSE))=TRUE,"Invalid ID#",VLOOKUP($A31,#REF!,7,FALSE))</f>
        <v>#REF!</v>
      </c>
      <c r="F31" s="488" t="e">
        <f>IF(ISNA(VLOOKUP($A31,#REF!,8,FALSE))=TRUE,"Invalid ID#",VLOOKUP($A31,#REF!,8,FALSE))</f>
        <v>#REF!</v>
      </c>
      <c r="G31" s="488" t="e">
        <f>IF(ISNA(VLOOKUP($A31,#REF!,12,FALSE))=TRUE,"Invalid ID#",VLOOKUP($A31,#REF!,12,FALSE))</f>
        <v>#REF!</v>
      </c>
      <c r="H31" s="485">
        <v>0</v>
      </c>
      <c r="I31" s="486" t="e">
        <f>IF(ISTEXT((VLOOKUP(A31,#REF!,13,FALSE))),(VLOOKUP(A31,#REF!,13,FALSE)),IF(ISNUMBER(VLOOKUP(A31,#REF!,13,FALSE))*ExchangeRate,VLOOKUP(A31,#REF!,13,FALSE))*ExchangeRate)</f>
        <v>#REF!</v>
      </c>
      <c r="J31" s="487" t="e">
        <f t="shared" ref="J31:J37" si="4">IF(ISTEXT(I31),I31,H31*I31)</f>
        <v>#REF!</v>
      </c>
      <c r="K31" s="485"/>
      <c r="L31" s="488" t="e">
        <f>IF(ISNA(VLOOKUP($A31,#REF!,14,FALSE))=TRUE,"Invalid ID#",VLOOKUP($A31,#REF!,14,FALSE))</f>
        <v>#REF!</v>
      </c>
      <c r="M31" s="516" t="e">
        <f>IF(ISNA(VLOOKUP($A31,#REF!,15,FALSE))=TRUE,"Invalid ID#",VLOOKUP($A31,#REF!,15,FALSE))</f>
        <v>#REF!</v>
      </c>
      <c r="N31" s="490" t="e">
        <f>IF(ISNA(VLOOKUP($A31,#REF!,16,FALSE))=TRUE,"Invalid ID#",VLOOKUP($A31,#REF!,16,FALSE))</f>
        <v>#REF!</v>
      </c>
      <c r="O31" s="491" t="e">
        <f t="shared" ref="O31:O37" si="5">ROUNDUP((H31*N31),0)</f>
        <v>#REF!</v>
      </c>
      <c r="P31" s="492" t="e">
        <f>IF(ISNA(VLOOKUP($A31,#REF!,17,FALSE))=TRUE,"Invalid ID#",VLOOKUP($A31,#REF!,17,FALSE))</f>
        <v>#REF!</v>
      </c>
      <c r="Q31" s="492" t="e">
        <f>IF(ISNA(VLOOKUP($A31,#REF!,18,FALSE))=TRUE,"Invalid ID#",VLOOKUP($A31,#REF!,18,FALSE))</f>
        <v>#REF!</v>
      </c>
      <c r="R31" s="492" t="e">
        <f>IF(ISNA(VLOOKUP($A31,#REF!,19,FALSE))=TRUE,"Invalid ID#",VLOOKUP($A31,#REF!,19,FALSE))</f>
        <v>#REF!</v>
      </c>
    </row>
    <row r="32" spans="1:18" s="100" customFormat="1" ht="12" customHeight="1" outlineLevel="1">
      <c r="A32" s="481" t="s">
        <v>20</v>
      </c>
      <c r="B32" s="482" t="e">
        <f>IF(ISNA(VLOOKUP($A32,#REF!,9,FALSE))=TRUE,"Invalid ID#",VLOOKUP($A32,#REF!,9,FALSE))</f>
        <v>#REF!</v>
      </c>
      <c r="C32" s="482" t="e">
        <f>IF(ISNA(VLOOKUP($A32,#REF!,10,FALSE))=TRUE,"Invalid ID#",VLOOKUP($A32,#REF!,10,FALSE))</f>
        <v>#REF!</v>
      </c>
      <c r="D32" s="483"/>
      <c r="E32" s="488" t="e">
        <f>IF(ISNA(VLOOKUP($A32,#REF!,7,FALSE))=TRUE,"Invalid ID#",VLOOKUP($A32,#REF!,7,FALSE))</f>
        <v>#REF!</v>
      </c>
      <c r="F32" s="488" t="e">
        <f>IF(ISNA(VLOOKUP($A32,#REF!,8,FALSE))=TRUE,"Invalid ID#",VLOOKUP($A32,#REF!,8,FALSE))</f>
        <v>#REF!</v>
      </c>
      <c r="G32" s="488" t="e">
        <f>IF(ISNA(VLOOKUP($A32,#REF!,12,FALSE))=TRUE,"Invalid ID#",VLOOKUP($A32,#REF!,12,FALSE))</f>
        <v>#REF!</v>
      </c>
      <c r="H32" s="485">
        <v>0</v>
      </c>
      <c r="I32" s="486" t="e">
        <f>IF(ISTEXT((VLOOKUP(A32,#REF!,13,FALSE))),(VLOOKUP(A32,#REF!,13,FALSE)),IF(ISNUMBER(VLOOKUP(A32,#REF!,13,FALSE))*ExchangeRate,VLOOKUP(A32,#REF!,13,FALSE))*ExchangeRate)</f>
        <v>#REF!</v>
      </c>
      <c r="J32" s="487" t="e">
        <f t="shared" si="4"/>
        <v>#REF!</v>
      </c>
      <c r="K32" s="485"/>
      <c r="L32" s="488" t="e">
        <f>IF(ISNA(VLOOKUP($A32,#REF!,14,FALSE))=TRUE,"Invalid ID#",VLOOKUP($A32,#REF!,14,FALSE))</f>
        <v>#REF!</v>
      </c>
      <c r="M32" s="516" t="e">
        <f>IF(ISNA(VLOOKUP($A32,#REF!,15,FALSE))=TRUE,"Invalid ID#",VLOOKUP($A32,#REF!,15,FALSE))</f>
        <v>#REF!</v>
      </c>
      <c r="N32" s="490" t="e">
        <f>IF(ISNA(VLOOKUP($A32,#REF!,16,FALSE))=TRUE,"Invalid ID#",VLOOKUP($A32,#REF!,16,FALSE))</f>
        <v>#REF!</v>
      </c>
      <c r="O32" s="491" t="e">
        <f t="shared" si="5"/>
        <v>#REF!</v>
      </c>
      <c r="P32" s="492" t="e">
        <f>IF(ISNA(VLOOKUP($A32,#REF!,17,FALSE))=TRUE,"Invalid ID#",VLOOKUP($A32,#REF!,17,FALSE))</f>
        <v>#REF!</v>
      </c>
      <c r="Q32" s="492" t="e">
        <f>IF(ISNA(VLOOKUP($A32,#REF!,18,FALSE))=TRUE,"Invalid ID#",VLOOKUP($A32,#REF!,18,FALSE))</f>
        <v>#REF!</v>
      </c>
      <c r="R32" s="492" t="e">
        <f>IF(ISNA(VLOOKUP($A32,#REF!,19,FALSE))=TRUE,"Invalid ID#",VLOOKUP($A32,#REF!,19,FALSE))</f>
        <v>#REF!</v>
      </c>
    </row>
    <row r="33" spans="1:18" s="100" customFormat="1" ht="12" customHeight="1" outlineLevel="1">
      <c r="A33" s="481" t="s">
        <v>20</v>
      </c>
      <c r="B33" s="482" t="e">
        <f>IF(ISNA(VLOOKUP($A33,#REF!,9,FALSE))=TRUE,"Invalid ID#",VLOOKUP($A33,#REF!,9,FALSE))</f>
        <v>#REF!</v>
      </c>
      <c r="C33" s="482" t="e">
        <f>IF(ISNA(VLOOKUP($A33,#REF!,10,FALSE))=TRUE,"Invalid ID#",VLOOKUP($A33,#REF!,10,FALSE))</f>
        <v>#REF!</v>
      </c>
      <c r="D33" s="483"/>
      <c r="E33" s="488" t="e">
        <f>IF(ISNA(VLOOKUP($A33,#REF!,7,FALSE))=TRUE,"Invalid ID#",VLOOKUP($A33,#REF!,7,FALSE))</f>
        <v>#REF!</v>
      </c>
      <c r="F33" s="488" t="e">
        <f>IF(ISNA(VLOOKUP($A33,#REF!,8,FALSE))=TRUE,"Invalid ID#",VLOOKUP($A33,#REF!,8,FALSE))</f>
        <v>#REF!</v>
      </c>
      <c r="G33" s="488" t="e">
        <f>IF(ISNA(VLOOKUP($A33,#REF!,12,FALSE))=TRUE,"Invalid ID#",VLOOKUP($A33,#REF!,12,FALSE))</f>
        <v>#REF!</v>
      </c>
      <c r="H33" s="485">
        <v>0</v>
      </c>
      <c r="I33" s="486" t="e">
        <f>IF(ISTEXT((VLOOKUP(A33,#REF!,13,FALSE))),(VLOOKUP(A33,#REF!,13,FALSE)),IF(ISNUMBER(VLOOKUP(A33,#REF!,13,FALSE))*ExchangeRate,VLOOKUP(A33,#REF!,13,FALSE))*ExchangeRate)</f>
        <v>#REF!</v>
      </c>
      <c r="J33" s="487" t="e">
        <f t="shared" si="4"/>
        <v>#REF!</v>
      </c>
      <c r="K33" s="485"/>
      <c r="L33" s="488" t="e">
        <f>IF(ISNA(VLOOKUP($A33,#REF!,14,FALSE))=TRUE,"Invalid ID#",VLOOKUP($A33,#REF!,14,FALSE))</f>
        <v>#REF!</v>
      </c>
      <c r="M33" s="516" t="e">
        <f>IF(ISNA(VLOOKUP($A33,#REF!,15,FALSE))=TRUE,"Invalid ID#",VLOOKUP($A33,#REF!,15,FALSE))</f>
        <v>#REF!</v>
      </c>
      <c r="N33" s="490" t="e">
        <f>IF(ISNA(VLOOKUP($A33,#REF!,16,FALSE))=TRUE,"Invalid ID#",VLOOKUP($A33,#REF!,16,FALSE))</f>
        <v>#REF!</v>
      </c>
      <c r="O33" s="491" t="e">
        <f t="shared" si="5"/>
        <v>#REF!</v>
      </c>
      <c r="P33" s="492" t="e">
        <f>IF(ISNA(VLOOKUP($A33,#REF!,17,FALSE))=TRUE,"Invalid ID#",VLOOKUP($A33,#REF!,17,FALSE))</f>
        <v>#REF!</v>
      </c>
      <c r="Q33" s="492" t="e">
        <f>IF(ISNA(VLOOKUP($A33,#REF!,18,FALSE))=TRUE,"Invalid ID#",VLOOKUP($A33,#REF!,18,FALSE))</f>
        <v>#REF!</v>
      </c>
      <c r="R33" s="492" t="e">
        <f>IF(ISNA(VLOOKUP($A33,#REF!,19,FALSE))=TRUE,"Invalid ID#",VLOOKUP($A33,#REF!,19,FALSE))</f>
        <v>#REF!</v>
      </c>
    </row>
    <row r="34" spans="1:18" s="100" customFormat="1" ht="12" customHeight="1" outlineLevel="1">
      <c r="A34" s="481" t="s">
        <v>20</v>
      </c>
      <c r="B34" s="482" t="e">
        <f>IF(ISNA(VLOOKUP($A34,#REF!,9,FALSE))=TRUE,"Invalid ID#",VLOOKUP($A34,#REF!,9,FALSE))</f>
        <v>#REF!</v>
      </c>
      <c r="C34" s="482" t="e">
        <f>IF(ISNA(VLOOKUP($A34,#REF!,10,FALSE))=TRUE,"Invalid ID#",VLOOKUP($A34,#REF!,10,FALSE))</f>
        <v>#REF!</v>
      </c>
      <c r="D34" s="483"/>
      <c r="E34" s="488" t="e">
        <f>IF(ISNA(VLOOKUP($A34,#REF!,7,FALSE))=TRUE,"Invalid ID#",VLOOKUP($A34,#REF!,7,FALSE))</f>
        <v>#REF!</v>
      </c>
      <c r="F34" s="488" t="e">
        <f>IF(ISNA(VLOOKUP($A34,#REF!,8,FALSE))=TRUE,"Invalid ID#",VLOOKUP($A34,#REF!,8,FALSE))</f>
        <v>#REF!</v>
      </c>
      <c r="G34" s="488" t="e">
        <f>IF(ISNA(VLOOKUP($A34,#REF!,12,FALSE))=TRUE,"Invalid ID#",VLOOKUP($A34,#REF!,12,FALSE))</f>
        <v>#REF!</v>
      </c>
      <c r="H34" s="485">
        <v>0</v>
      </c>
      <c r="I34" s="486" t="e">
        <f>IF(ISTEXT((VLOOKUP(A34,#REF!,13,FALSE))),(VLOOKUP(A34,#REF!,13,FALSE)),IF(ISNUMBER(VLOOKUP(A34,#REF!,13,FALSE))*ExchangeRate,VLOOKUP(A34,#REF!,13,FALSE))*ExchangeRate)</f>
        <v>#REF!</v>
      </c>
      <c r="J34" s="487" t="e">
        <f t="shared" si="4"/>
        <v>#REF!</v>
      </c>
      <c r="K34" s="485"/>
      <c r="L34" s="488" t="e">
        <f>IF(ISNA(VLOOKUP($A34,#REF!,14,FALSE))=TRUE,"Invalid ID#",VLOOKUP($A34,#REF!,14,FALSE))</f>
        <v>#REF!</v>
      </c>
      <c r="M34" s="516" t="e">
        <f>IF(ISNA(VLOOKUP($A34,#REF!,15,FALSE))=TRUE,"Invalid ID#",VLOOKUP($A34,#REF!,15,FALSE))</f>
        <v>#REF!</v>
      </c>
      <c r="N34" s="490" t="e">
        <f>IF(ISNA(VLOOKUP($A34,#REF!,16,FALSE))=TRUE,"Invalid ID#",VLOOKUP($A34,#REF!,16,FALSE))</f>
        <v>#REF!</v>
      </c>
      <c r="O34" s="491" t="e">
        <f t="shared" si="5"/>
        <v>#REF!</v>
      </c>
      <c r="P34" s="492" t="e">
        <f>IF(ISNA(VLOOKUP($A34,#REF!,17,FALSE))=TRUE,"Invalid ID#",VLOOKUP($A34,#REF!,17,FALSE))</f>
        <v>#REF!</v>
      </c>
      <c r="Q34" s="492" t="e">
        <f>IF(ISNA(VLOOKUP($A34,#REF!,18,FALSE))=TRUE,"Invalid ID#",VLOOKUP($A34,#REF!,18,FALSE))</f>
        <v>#REF!</v>
      </c>
      <c r="R34" s="492" t="e">
        <f>IF(ISNA(VLOOKUP($A34,#REF!,19,FALSE))=TRUE,"Invalid ID#",VLOOKUP($A34,#REF!,19,FALSE))</f>
        <v>#REF!</v>
      </c>
    </row>
    <row r="35" spans="1:18" s="100" customFormat="1" ht="12" customHeight="1" outlineLevel="1">
      <c r="A35" s="481" t="s">
        <v>20</v>
      </c>
      <c r="B35" s="482" t="e">
        <f>IF(ISNA(VLOOKUP($A35,#REF!,9,FALSE))=TRUE,"Invalid ID#",VLOOKUP($A35,#REF!,9,FALSE))</f>
        <v>#REF!</v>
      </c>
      <c r="C35" s="482" t="e">
        <f>IF(ISNA(VLOOKUP($A35,#REF!,10,FALSE))=TRUE,"Invalid ID#",VLOOKUP($A35,#REF!,10,FALSE))</f>
        <v>#REF!</v>
      </c>
      <c r="D35" s="483"/>
      <c r="E35" s="488" t="e">
        <f>IF(ISNA(VLOOKUP($A35,#REF!,7,FALSE))=TRUE,"Invalid ID#",VLOOKUP($A35,#REF!,7,FALSE))</f>
        <v>#REF!</v>
      </c>
      <c r="F35" s="488" t="e">
        <f>IF(ISNA(VLOOKUP($A35,#REF!,8,FALSE))=TRUE,"Invalid ID#",VLOOKUP($A35,#REF!,8,FALSE))</f>
        <v>#REF!</v>
      </c>
      <c r="G35" s="488" t="e">
        <f>IF(ISNA(VLOOKUP($A35,#REF!,12,FALSE))=TRUE,"Invalid ID#",VLOOKUP($A35,#REF!,12,FALSE))</f>
        <v>#REF!</v>
      </c>
      <c r="H35" s="485">
        <v>0</v>
      </c>
      <c r="I35" s="486" t="e">
        <f>IF(ISTEXT((VLOOKUP(A35,#REF!,13,FALSE))),(VLOOKUP(A35,#REF!,13,FALSE)),IF(ISNUMBER(VLOOKUP(A35,#REF!,13,FALSE))*ExchangeRate,VLOOKUP(A35,#REF!,13,FALSE))*ExchangeRate)</f>
        <v>#REF!</v>
      </c>
      <c r="J35" s="487" t="e">
        <f t="shared" si="4"/>
        <v>#REF!</v>
      </c>
      <c r="K35" s="485"/>
      <c r="L35" s="488" t="e">
        <f>IF(ISNA(VLOOKUP($A35,#REF!,14,FALSE))=TRUE,"Invalid ID#",VLOOKUP($A35,#REF!,14,FALSE))</f>
        <v>#REF!</v>
      </c>
      <c r="M35" s="516" t="e">
        <f>IF(ISNA(VLOOKUP($A35,#REF!,15,FALSE))=TRUE,"Invalid ID#",VLOOKUP($A35,#REF!,15,FALSE))</f>
        <v>#REF!</v>
      </c>
      <c r="N35" s="490" t="e">
        <f>IF(ISNA(VLOOKUP($A35,#REF!,16,FALSE))=TRUE,"Invalid ID#",VLOOKUP($A35,#REF!,16,FALSE))</f>
        <v>#REF!</v>
      </c>
      <c r="O35" s="491" t="e">
        <f t="shared" si="5"/>
        <v>#REF!</v>
      </c>
      <c r="P35" s="492" t="e">
        <f>IF(ISNA(VLOOKUP($A35,#REF!,17,FALSE))=TRUE,"Invalid ID#",VLOOKUP($A35,#REF!,17,FALSE))</f>
        <v>#REF!</v>
      </c>
      <c r="Q35" s="492" t="e">
        <f>IF(ISNA(VLOOKUP($A35,#REF!,18,FALSE))=TRUE,"Invalid ID#",VLOOKUP($A35,#REF!,18,FALSE))</f>
        <v>#REF!</v>
      </c>
      <c r="R35" s="492" t="e">
        <f>IF(ISNA(VLOOKUP($A35,#REF!,19,FALSE))=TRUE,"Invalid ID#",VLOOKUP($A35,#REF!,19,FALSE))</f>
        <v>#REF!</v>
      </c>
    </row>
    <row r="36" spans="1:18" s="100" customFormat="1" ht="12" customHeight="1" outlineLevel="1">
      <c r="A36" s="481" t="s">
        <v>20</v>
      </c>
      <c r="B36" s="482" t="e">
        <f>IF(ISNA(VLOOKUP($A36,#REF!,9,FALSE))=TRUE,"Invalid ID#",VLOOKUP($A36,#REF!,9,FALSE))</f>
        <v>#REF!</v>
      </c>
      <c r="C36" s="482" t="e">
        <f>IF(ISNA(VLOOKUP($A36,#REF!,10,FALSE))=TRUE,"Invalid ID#",VLOOKUP($A36,#REF!,10,FALSE))</f>
        <v>#REF!</v>
      </c>
      <c r="D36" s="483"/>
      <c r="E36" s="488" t="e">
        <f>IF(ISNA(VLOOKUP($A36,#REF!,7,FALSE))=TRUE,"Invalid ID#",VLOOKUP($A36,#REF!,7,FALSE))</f>
        <v>#REF!</v>
      </c>
      <c r="F36" s="488" t="e">
        <f>IF(ISNA(VLOOKUP($A36,#REF!,8,FALSE))=TRUE,"Invalid ID#",VLOOKUP($A36,#REF!,8,FALSE))</f>
        <v>#REF!</v>
      </c>
      <c r="G36" s="488" t="e">
        <f>IF(ISNA(VLOOKUP($A36,#REF!,12,FALSE))=TRUE,"Invalid ID#",VLOOKUP($A36,#REF!,12,FALSE))</f>
        <v>#REF!</v>
      </c>
      <c r="H36" s="485">
        <v>0</v>
      </c>
      <c r="I36" s="486" t="e">
        <f>IF(ISTEXT((VLOOKUP(A36,#REF!,13,FALSE))),(VLOOKUP(A36,#REF!,13,FALSE)),IF(ISNUMBER(VLOOKUP(A36,#REF!,13,FALSE))*ExchangeRate,VLOOKUP(A36,#REF!,13,FALSE))*ExchangeRate)</f>
        <v>#REF!</v>
      </c>
      <c r="J36" s="487" t="e">
        <f t="shared" si="4"/>
        <v>#REF!</v>
      </c>
      <c r="K36" s="485"/>
      <c r="L36" s="488" t="e">
        <f>IF(ISNA(VLOOKUP($A36,#REF!,14,FALSE))=TRUE,"Invalid ID#",VLOOKUP($A36,#REF!,14,FALSE))</f>
        <v>#REF!</v>
      </c>
      <c r="M36" s="516" t="e">
        <f>IF(ISNA(VLOOKUP($A36,#REF!,15,FALSE))=TRUE,"Invalid ID#",VLOOKUP($A36,#REF!,15,FALSE))</f>
        <v>#REF!</v>
      </c>
      <c r="N36" s="490" t="e">
        <f>IF(ISNA(VLOOKUP($A36,#REF!,16,FALSE))=TRUE,"Invalid ID#",VLOOKUP($A36,#REF!,16,FALSE))</f>
        <v>#REF!</v>
      </c>
      <c r="O36" s="491" t="e">
        <f t="shared" si="5"/>
        <v>#REF!</v>
      </c>
      <c r="P36" s="492" t="e">
        <f>IF(ISNA(VLOOKUP($A36,#REF!,17,FALSE))=TRUE,"Invalid ID#",VLOOKUP($A36,#REF!,17,FALSE))</f>
        <v>#REF!</v>
      </c>
      <c r="Q36" s="492" t="e">
        <f>IF(ISNA(VLOOKUP($A36,#REF!,18,FALSE))=TRUE,"Invalid ID#",VLOOKUP($A36,#REF!,18,FALSE))</f>
        <v>#REF!</v>
      </c>
      <c r="R36" s="492" t="e">
        <f>IF(ISNA(VLOOKUP($A36,#REF!,19,FALSE))=TRUE,"Invalid ID#",VLOOKUP($A36,#REF!,19,FALSE))</f>
        <v>#REF!</v>
      </c>
    </row>
    <row r="37" spans="1:18" s="100" customFormat="1" ht="12" customHeight="1" outlineLevel="1" thickBot="1">
      <c r="A37" s="481" t="s">
        <v>20</v>
      </c>
      <c r="B37" s="482" t="e">
        <f>IF(ISNA(VLOOKUP($A37,#REF!,9,FALSE))=TRUE,"Invalid ID#",VLOOKUP($A37,#REF!,9,FALSE))</f>
        <v>#REF!</v>
      </c>
      <c r="C37" s="482" t="e">
        <f>IF(ISNA(VLOOKUP($A37,#REF!,10,FALSE))=TRUE,"Invalid ID#",VLOOKUP($A37,#REF!,10,FALSE))</f>
        <v>#REF!</v>
      </c>
      <c r="D37" s="483"/>
      <c r="E37" s="488" t="e">
        <f>IF(ISNA(VLOOKUP($A37,#REF!,7,FALSE))=TRUE,"Invalid ID#",VLOOKUP($A37,#REF!,7,FALSE))</f>
        <v>#REF!</v>
      </c>
      <c r="F37" s="488" t="e">
        <f>IF(ISNA(VLOOKUP($A37,#REF!,8,FALSE))=TRUE,"Invalid ID#",VLOOKUP($A37,#REF!,8,FALSE))</f>
        <v>#REF!</v>
      </c>
      <c r="G37" s="488" t="e">
        <f>IF(ISNA(VLOOKUP($A37,#REF!,12,FALSE))=TRUE,"Invalid ID#",VLOOKUP($A37,#REF!,12,FALSE))</f>
        <v>#REF!</v>
      </c>
      <c r="H37" s="485">
        <v>0</v>
      </c>
      <c r="I37" s="486" t="e">
        <f>IF(ISTEXT((VLOOKUP(A37,#REF!,13,FALSE))),(VLOOKUP(A37,#REF!,13,FALSE)),IF(ISNUMBER(VLOOKUP(A37,#REF!,13,FALSE))*ExchangeRate,VLOOKUP(A37,#REF!,13,FALSE))*ExchangeRate)</f>
        <v>#REF!</v>
      </c>
      <c r="J37" s="487" t="e">
        <f t="shared" si="4"/>
        <v>#REF!</v>
      </c>
      <c r="K37" s="485"/>
      <c r="L37" s="488" t="e">
        <f>IF(ISNA(VLOOKUP($A37,#REF!,14,FALSE))=TRUE,"Invalid ID#",VLOOKUP($A37,#REF!,14,FALSE))</f>
        <v>#REF!</v>
      </c>
      <c r="M37" s="516" t="e">
        <f>IF(ISNA(VLOOKUP($A37,#REF!,15,FALSE))=TRUE,"Invalid ID#",VLOOKUP($A37,#REF!,15,FALSE))</f>
        <v>#REF!</v>
      </c>
      <c r="N37" s="490" t="e">
        <f>IF(ISNA(VLOOKUP($A37,#REF!,16,FALSE))=TRUE,"Invalid ID#",VLOOKUP($A37,#REF!,16,FALSE))</f>
        <v>#REF!</v>
      </c>
      <c r="O37" s="491" t="e">
        <f t="shared" si="5"/>
        <v>#REF!</v>
      </c>
      <c r="P37" s="492" t="e">
        <f>IF(ISNA(VLOOKUP($A37,#REF!,17,FALSE))=TRUE,"Invalid ID#",VLOOKUP($A37,#REF!,17,FALSE))</f>
        <v>#REF!</v>
      </c>
      <c r="Q37" s="492" t="e">
        <f>IF(ISNA(VLOOKUP($A37,#REF!,18,FALSE))=TRUE,"Invalid ID#",VLOOKUP($A37,#REF!,18,FALSE))</f>
        <v>#REF!</v>
      </c>
      <c r="R37" s="492" t="e">
        <f>IF(ISNA(VLOOKUP($A37,#REF!,19,FALSE))=TRUE,"Invalid ID#",VLOOKUP($A37,#REF!,19,FALSE))</f>
        <v>#REF!</v>
      </c>
    </row>
    <row r="38" spans="1:18" s="100" customFormat="1" ht="12" customHeight="1" outlineLevel="1" thickTop="1">
      <c r="A38" s="97"/>
      <c r="B38" s="98"/>
      <c r="C38" s="98"/>
      <c r="D38" s="327"/>
      <c r="E38" s="327"/>
      <c r="F38" s="327"/>
      <c r="G38" s="325"/>
      <c r="H38" s="359"/>
      <c r="I38" s="25"/>
      <c r="J38" s="495"/>
      <c r="K38" s="496" t="e">
        <f>SUM(J30:J38)</f>
        <v>#REF!</v>
      </c>
      <c r="L38" s="451"/>
      <c r="M38" s="451"/>
      <c r="N38" s="27"/>
      <c r="O38" s="28"/>
      <c r="P38" s="29"/>
      <c r="Q38" s="29"/>
      <c r="R38" s="29"/>
    </row>
    <row r="39" spans="1:18" s="104" customFormat="1" ht="12" customHeight="1" outlineLevel="1">
      <c r="A39" s="101"/>
      <c r="B39" s="102"/>
      <c r="C39" s="102"/>
      <c r="D39" s="325"/>
      <c r="E39" s="325"/>
      <c r="F39" s="325"/>
      <c r="G39" s="103"/>
      <c r="H39" s="349"/>
      <c r="I39" s="349"/>
      <c r="J39" s="26"/>
      <c r="L39" s="452"/>
      <c r="M39" s="452"/>
      <c r="N39" s="246"/>
      <c r="O39" s="106"/>
      <c r="P39" s="247"/>
      <c r="Q39" s="247"/>
      <c r="R39" s="247"/>
    </row>
    <row r="40" spans="1:18" s="114" customFormat="1" ht="12" customHeight="1" outlineLevel="1">
      <c r="A40" s="107"/>
      <c r="B40" s="108"/>
      <c r="C40" s="108"/>
      <c r="D40" s="92" t="s">
        <v>74</v>
      </c>
      <c r="E40" s="109"/>
      <c r="F40" s="109"/>
      <c r="G40" s="111"/>
      <c r="H40" s="112"/>
      <c r="I40" s="112"/>
      <c r="J40" s="112"/>
      <c r="K40" s="112"/>
      <c r="L40" s="453"/>
      <c r="M40" s="453"/>
      <c r="N40" s="248"/>
      <c r="O40" s="113"/>
      <c r="P40" s="249"/>
      <c r="Q40" s="249"/>
      <c r="R40" s="249"/>
    </row>
    <row r="41" spans="1:18" s="100" customFormat="1" ht="12" customHeight="1" outlineLevel="1">
      <c r="A41" s="481" t="s">
        <v>20</v>
      </c>
      <c r="B41" s="482" t="e">
        <f>IF(ISNA(VLOOKUP($A41,#REF!,9,FALSE))=TRUE,"Invalid ID#",VLOOKUP($A41,#REF!,9,FALSE))</f>
        <v>#REF!</v>
      </c>
      <c r="C41" s="482" t="e">
        <f>IF(ISNA(VLOOKUP($A41,#REF!,10,FALSE))=TRUE,"Invalid ID#",VLOOKUP($A41,#REF!,10,FALSE))</f>
        <v>#REF!</v>
      </c>
      <c r="D41" s="483"/>
      <c r="E41" s="488" t="e">
        <f>IF(ISNA(VLOOKUP($A41,#REF!,7,FALSE))=TRUE,"Invalid ID#",VLOOKUP($A41,#REF!,7,FALSE))</f>
        <v>#REF!</v>
      </c>
      <c r="F41" s="488" t="e">
        <f>IF(ISNA(VLOOKUP($A41,#REF!,8,FALSE))=TRUE,"Invalid ID#",VLOOKUP($A41,#REF!,8,FALSE))</f>
        <v>#REF!</v>
      </c>
      <c r="G41" s="488" t="e">
        <f>IF(ISNA(VLOOKUP($A41,#REF!,12,FALSE))=TRUE,"Invalid ID#",VLOOKUP($A41,#REF!,12,FALSE))</f>
        <v>#REF!</v>
      </c>
      <c r="H41" s="485">
        <v>0</v>
      </c>
      <c r="I41" s="486" t="e">
        <f>IF(ISTEXT((VLOOKUP(A41,#REF!,13,FALSE))),(VLOOKUP(A41,#REF!,13,FALSE)),IF(ISNUMBER(VLOOKUP(A41,#REF!,13,FALSE))*ExchangeRate,VLOOKUP(A41,#REF!,13,FALSE))*ExchangeRate)</f>
        <v>#REF!</v>
      </c>
      <c r="J41" s="487" t="e">
        <f t="shared" ref="J41:J47" si="6">IF(ISTEXT(I41),I41,H41*I41)</f>
        <v>#REF!</v>
      </c>
      <c r="K41" s="485"/>
      <c r="L41" s="488" t="e">
        <f>IF(ISNA(VLOOKUP($A41,#REF!,14,FALSE))=TRUE,"Invalid ID#",VLOOKUP($A41,#REF!,14,FALSE))</f>
        <v>#REF!</v>
      </c>
      <c r="M41" s="516" t="e">
        <f>IF(ISNA(VLOOKUP($A41,#REF!,15,FALSE))=TRUE,"Invalid ID#",VLOOKUP($A41,#REF!,15,FALSE))</f>
        <v>#REF!</v>
      </c>
      <c r="N41" s="490" t="e">
        <f>IF(ISNA(VLOOKUP($A41,#REF!,16,FALSE))=TRUE,"Invalid ID#",VLOOKUP($A41,#REF!,16,FALSE))</f>
        <v>#REF!</v>
      </c>
      <c r="O41" s="491" t="e">
        <f t="shared" ref="O41:O47" si="7">ROUNDUP((H41*N41),0)</f>
        <v>#REF!</v>
      </c>
      <c r="P41" s="492" t="e">
        <f>IF(ISNA(VLOOKUP($A41,#REF!,17,FALSE))=TRUE,"Invalid ID#",VLOOKUP($A41,#REF!,17,FALSE))</f>
        <v>#REF!</v>
      </c>
      <c r="Q41" s="492" t="e">
        <f>IF(ISNA(VLOOKUP($A41,#REF!,18,FALSE))=TRUE,"Invalid ID#",VLOOKUP($A41,#REF!,18,FALSE))</f>
        <v>#REF!</v>
      </c>
      <c r="R41" s="492" t="e">
        <f>IF(ISNA(VLOOKUP($A41,#REF!,19,FALSE))=TRUE,"Invalid ID#",VLOOKUP($A41,#REF!,19,FALSE))</f>
        <v>#REF!</v>
      </c>
    </row>
    <row r="42" spans="1:18" s="100" customFormat="1" ht="12" customHeight="1" outlineLevel="1">
      <c r="A42" s="481" t="s">
        <v>20</v>
      </c>
      <c r="B42" s="482" t="e">
        <f>IF(ISNA(VLOOKUP($A42,#REF!,9,FALSE))=TRUE,"Invalid ID#",VLOOKUP($A42,#REF!,9,FALSE))</f>
        <v>#REF!</v>
      </c>
      <c r="C42" s="482" t="e">
        <f>IF(ISNA(VLOOKUP($A42,#REF!,10,FALSE))=TRUE,"Invalid ID#",VLOOKUP($A42,#REF!,10,FALSE))</f>
        <v>#REF!</v>
      </c>
      <c r="D42" s="483"/>
      <c r="E42" s="488" t="e">
        <f>IF(ISNA(VLOOKUP($A42,#REF!,7,FALSE))=TRUE,"Invalid ID#",VLOOKUP($A42,#REF!,7,FALSE))</f>
        <v>#REF!</v>
      </c>
      <c r="F42" s="488" t="e">
        <f>IF(ISNA(VLOOKUP($A42,#REF!,8,FALSE))=TRUE,"Invalid ID#",VLOOKUP($A42,#REF!,8,FALSE))</f>
        <v>#REF!</v>
      </c>
      <c r="G42" s="488" t="e">
        <f>IF(ISNA(VLOOKUP($A42,#REF!,12,FALSE))=TRUE,"Invalid ID#",VLOOKUP($A42,#REF!,12,FALSE))</f>
        <v>#REF!</v>
      </c>
      <c r="H42" s="485">
        <v>0</v>
      </c>
      <c r="I42" s="486" t="e">
        <f>IF(ISTEXT((VLOOKUP(A42,#REF!,13,FALSE))),(VLOOKUP(A42,#REF!,13,FALSE)),IF(ISNUMBER(VLOOKUP(A42,#REF!,13,FALSE))*ExchangeRate,VLOOKUP(A42,#REF!,13,FALSE))*ExchangeRate)</f>
        <v>#REF!</v>
      </c>
      <c r="J42" s="487" t="e">
        <f t="shared" si="6"/>
        <v>#REF!</v>
      </c>
      <c r="K42" s="485"/>
      <c r="L42" s="488" t="e">
        <f>IF(ISNA(VLOOKUP($A42,#REF!,14,FALSE))=TRUE,"Invalid ID#",VLOOKUP($A42,#REF!,14,FALSE))</f>
        <v>#REF!</v>
      </c>
      <c r="M42" s="516" t="e">
        <f>IF(ISNA(VLOOKUP($A42,#REF!,15,FALSE))=TRUE,"Invalid ID#",VLOOKUP($A42,#REF!,15,FALSE))</f>
        <v>#REF!</v>
      </c>
      <c r="N42" s="490" t="e">
        <f>IF(ISNA(VLOOKUP($A42,#REF!,16,FALSE))=TRUE,"Invalid ID#",VLOOKUP($A42,#REF!,16,FALSE))</f>
        <v>#REF!</v>
      </c>
      <c r="O42" s="491" t="e">
        <f t="shared" si="7"/>
        <v>#REF!</v>
      </c>
      <c r="P42" s="492" t="e">
        <f>IF(ISNA(VLOOKUP($A42,#REF!,17,FALSE))=TRUE,"Invalid ID#",VLOOKUP($A42,#REF!,17,FALSE))</f>
        <v>#REF!</v>
      </c>
      <c r="Q42" s="492" t="e">
        <f>IF(ISNA(VLOOKUP($A42,#REF!,18,FALSE))=TRUE,"Invalid ID#",VLOOKUP($A42,#REF!,18,FALSE))</f>
        <v>#REF!</v>
      </c>
      <c r="R42" s="492" t="e">
        <f>IF(ISNA(VLOOKUP($A42,#REF!,19,FALSE))=TRUE,"Invalid ID#",VLOOKUP($A42,#REF!,19,FALSE))</f>
        <v>#REF!</v>
      </c>
    </row>
    <row r="43" spans="1:18" s="100" customFormat="1" ht="12" customHeight="1" outlineLevel="1">
      <c r="A43" s="481" t="s">
        <v>20</v>
      </c>
      <c r="B43" s="482" t="e">
        <f>IF(ISNA(VLOOKUP($A43,#REF!,9,FALSE))=TRUE,"Invalid ID#",VLOOKUP($A43,#REF!,9,FALSE))</f>
        <v>#REF!</v>
      </c>
      <c r="C43" s="482" t="e">
        <f>IF(ISNA(VLOOKUP($A43,#REF!,10,FALSE))=TRUE,"Invalid ID#",VLOOKUP($A43,#REF!,10,FALSE))</f>
        <v>#REF!</v>
      </c>
      <c r="D43" s="483"/>
      <c r="E43" s="488" t="e">
        <f>IF(ISNA(VLOOKUP($A43,#REF!,7,FALSE))=TRUE,"Invalid ID#",VLOOKUP($A43,#REF!,7,FALSE))</f>
        <v>#REF!</v>
      </c>
      <c r="F43" s="488" t="e">
        <f>IF(ISNA(VLOOKUP($A43,#REF!,8,FALSE))=TRUE,"Invalid ID#",VLOOKUP($A43,#REF!,8,FALSE))</f>
        <v>#REF!</v>
      </c>
      <c r="G43" s="488" t="e">
        <f>IF(ISNA(VLOOKUP($A43,#REF!,12,FALSE))=TRUE,"Invalid ID#",VLOOKUP($A43,#REF!,12,FALSE))</f>
        <v>#REF!</v>
      </c>
      <c r="H43" s="485">
        <v>0</v>
      </c>
      <c r="I43" s="486" t="e">
        <f>IF(ISTEXT((VLOOKUP(A43,#REF!,13,FALSE))),(VLOOKUP(A43,#REF!,13,FALSE)),IF(ISNUMBER(VLOOKUP(A43,#REF!,13,FALSE))*ExchangeRate,VLOOKUP(A43,#REF!,13,FALSE))*ExchangeRate)</f>
        <v>#REF!</v>
      </c>
      <c r="J43" s="487" t="e">
        <f t="shared" si="6"/>
        <v>#REF!</v>
      </c>
      <c r="K43" s="485"/>
      <c r="L43" s="488" t="e">
        <f>IF(ISNA(VLOOKUP($A43,#REF!,14,FALSE))=TRUE,"Invalid ID#",VLOOKUP($A43,#REF!,14,FALSE))</f>
        <v>#REF!</v>
      </c>
      <c r="M43" s="516" t="e">
        <f>IF(ISNA(VLOOKUP($A43,#REF!,15,FALSE))=TRUE,"Invalid ID#",VLOOKUP($A43,#REF!,15,FALSE))</f>
        <v>#REF!</v>
      </c>
      <c r="N43" s="490" t="e">
        <f>IF(ISNA(VLOOKUP($A43,#REF!,16,FALSE))=TRUE,"Invalid ID#",VLOOKUP($A43,#REF!,16,FALSE))</f>
        <v>#REF!</v>
      </c>
      <c r="O43" s="491" t="e">
        <f t="shared" si="7"/>
        <v>#REF!</v>
      </c>
      <c r="P43" s="492" t="e">
        <f>IF(ISNA(VLOOKUP($A43,#REF!,17,FALSE))=TRUE,"Invalid ID#",VLOOKUP($A43,#REF!,17,FALSE))</f>
        <v>#REF!</v>
      </c>
      <c r="Q43" s="492" t="e">
        <f>IF(ISNA(VLOOKUP($A43,#REF!,18,FALSE))=TRUE,"Invalid ID#",VLOOKUP($A43,#REF!,18,FALSE))</f>
        <v>#REF!</v>
      </c>
      <c r="R43" s="492" t="e">
        <f>IF(ISNA(VLOOKUP($A43,#REF!,19,FALSE))=TRUE,"Invalid ID#",VLOOKUP($A43,#REF!,19,FALSE))</f>
        <v>#REF!</v>
      </c>
    </row>
    <row r="44" spans="1:18" s="100" customFormat="1" ht="12" customHeight="1" outlineLevel="1">
      <c r="A44" s="481" t="s">
        <v>20</v>
      </c>
      <c r="B44" s="482" t="e">
        <f>IF(ISNA(VLOOKUP($A44,#REF!,9,FALSE))=TRUE,"Invalid ID#",VLOOKUP($A44,#REF!,9,FALSE))</f>
        <v>#REF!</v>
      </c>
      <c r="C44" s="482" t="e">
        <f>IF(ISNA(VLOOKUP($A44,#REF!,10,FALSE))=TRUE,"Invalid ID#",VLOOKUP($A44,#REF!,10,FALSE))</f>
        <v>#REF!</v>
      </c>
      <c r="D44" s="483"/>
      <c r="E44" s="488" t="e">
        <f>IF(ISNA(VLOOKUP($A44,#REF!,7,FALSE))=TRUE,"Invalid ID#",VLOOKUP($A44,#REF!,7,FALSE))</f>
        <v>#REF!</v>
      </c>
      <c r="F44" s="488" t="e">
        <f>IF(ISNA(VLOOKUP($A44,#REF!,8,FALSE))=TRUE,"Invalid ID#",VLOOKUP($A44,#REF!,8,FALSE))</f>
        <v>#REF!</v>
      </c>
      <c r="G44" s="488" t="e">
        <f>IF(ISNA(VLOOKUP($A44,#REF!,12,FALSE))=TRUE,"Invalid ID#",VLOOKUP($A44,#REF!,12,FALSE))</f>
        <v>#REF!</v>
      </c>
      <c r="H44" s="485">
        <v>0</v>
      </c>
      <c r="I44" s="486" t="e">
        <f>IF(ISTEXT((VLOOKUP(A44,#REF!,13,FALSE))),(VLOOKUP(A44,#REF!,13,FALSE)),IF(ISNUMBER(VLOOKUP(A44,#REF!,13,FALSE))*ExchangeRate,VLOOKUP(A44,#REF!,13,FALSE))*ExchangeRate)</f>
        <v>#REF!</v>
      </c>
      <c r="J44" s="487" t="e">
        <f t="shared" si="6"/>
        <v>#REF!</v>
      </c>
      <c r="K44" s="485"/>
      <c r="L44" s="488" t="e">
        <f>IF(ISNA(VLOOKUP($A44,#REF!,14,FALSE))=TRUE,"Invalid ID#",VLOOKUP($A44,#REF!,14,FALSE))</f>
        <v>#REF!</v>
      </c>
      <c r="M44" s="516" t="e">
        <f>IF(ISNA(VLOOKUP($A44,#REF!,15,FALSE))=TRUE,"Invalid ID#",VLOOKUP($A44,#REF!,15,FALSE))</f>
        <v>#REF!</v>
      </c>
      <c r="N44" s="490" t="e">
        <f>IF(ISNA(VLOOKUP($A44,#REF!,16,FALSE))=TRUE,"Invalid ID#",VLOOKUP($A44,#REF!,16,FALSE))</f>
        <v>#REF!</v>
      </c>
      <c r="O44" s="491" t="e">
        <f t="shared" si="7"/>
        <v>#REF!</v>
      </c>
      <c r="P44" s="492" t="e">
        <f>IF(ISNA(VLOOKUP($A44,#REF!,17,FALSE))=TRUE,"Invalid ID#",VLOOKUP($A44,#REF!,17,FALSE))</f>
        <v>#REF!</v>
      </c>
      <c r="Q44" s="492" t="e">
        <f>IF(ISNA(VLOOKUP($A44,#REF!,18,FALSE))=TRUE,"Invalid ID#",VLOOKUP($A44,#REF!,18,FALSE))</f>
        <v>#REF!</v>
      </c>
      <c r="R44" s="492" t="e">
        <f>IF(ISNA(VLOOKUP($A44,#REF!,19,FALSE))=TRUE,"Invalid ID#",VLOOKUP($A44,#REF!,19,FALSE))</f>
        <v>#REF!</v>
      </c>
    </row>
    <row r="45" spans="1:18" s="100" customFormat="1" ht="12" customHeight="1" outlineLevel="1">
      <c r="A45" s="481" t="s">
        <v>20</v>
      </c>
      <c r="B45" s="482" t="e">
        <f>IF(ISNA(VLOOKUP($A45,#REF!,9,FALSE))=TRUE,"Invalid ID#",VLOOKUP($A45,#REF!,9,FALSE))</f>
        <v>#REF!</v>
      </c>
      <c r="C45" s="482" t="e">
        <f>IF(ISNA(VLOOKUP($A45,#REF!,10,FALSE))=TRUE,"Invalid ID#",VLOOKUP($A45,#REF!,10,FALSE))</f>
        <v>#REF!</v>
      </c>
      <c r="D45" s="483"/>
      <c r="E45" s="488" t="e">
        <f>IF(ISNA(VLOOKUP($A45,#REF!,7,FALSE))=TRUE,"Invalid ID#",VLOOKUP($A45,#REF!,7,FALSE))</f>
        <v>#REF!</v>
      </c>
      <c r="F45" s="488" t="e">
        <f>IF(ISNA(VLOOKUP($A45,#REF!,8,FALSE))=TRUE,"Invalid ID#",VLOOKUP($A45,#REF!,8,FALSE))</f>
        <v>#REF!</v>
      </c>
      <c r="G45" s="488" t="e">
        <f>IF(ISNA(VLOOKUP($A45,#REF!,12,FALSE))=TRUE,"Invalid ID#",VLOOKUP($A45,#REF!,12,FALSE))</f>
        <v>#REF!</v>
      </c>
      <c r="H45" s="485">
        <v>0</v>
      </c>
      <c r="I45" s="486" t="e">
        <f>IF(ISTEXT((VLOOKUP(A45,#REF!,13,FALSE))),(VLOOKUP(A45,#REF!,13,FALSE)),IF(ISNUMBER(VLOOKUP(A45,#REF!,13,FALSE))*ExchangeRate,VLOOKUP(A45,#REF!,13,FALSE))*ExchangeRate)</f>
        <v>#REF!</v>
      </c>
      <c r="J45" s="487" t="e">
        <f t="shared" si="6"/>
        <v>#REF!</v>
      </c>
      <c r="K45" s="485"/>
      <c r="L45" s="488" t="e">
        <f>IF(ISNA(VLOOKUP($A45,#REF!,14,FALSE))=TRUE,"Invalid ID#",VLOOKUP($A45,#REF!,14,FALSE))</f>
        <v>#REF!</v>
      </c>
      <c r="M45" s="516" t="e">
        <f>IF(ISNA(VLOOKUP($A45,#REF!,15,FALSE))=TRUE,"Invalid ID#",VLOOKUP($A45,#REF!,15,FALSE))</f>
        <v>#REF!</v>
      </c>
      <c r="N45" s="490" t="e">
        <f>IF(ISNA(VLOOKUP($A45,#REF!,16,FALSE))=TRUE,"Invalid ID#",VLOOKUP($A45,#REF!,16,FALSE))</f>
        <v>#REF!</v>
      </c>
      <c r="O45" s="491" t="e">
        <f t="shared" si="7"/>
        <v>#REF!</v>
      </c>
      <c r="P45" s="492" t="e">
        <f>IF(ISNA(VLOOKUP($A45,#REF!,17,FALSE))=TRUE,"Invalid ID#",VLOOKUP($A45,#REF!,17,FALSE))</f>
        <v>#REF!</v>
      </c>
      <c r="Q45" s="492" t="e">
        <f>IF(ISNA(VLOOKUP($A45,#REF!,18,FALSE))=TRUE,"Invalid ID#",VLOOKUP($A45,#REF!,18,FALSE))</f>
        <v>#REF!</v>
      </c>
      <c r="R45" s="492" t="e">
        <f>IF(ISNA(VLOOKUP($A45,#REF!,19,FALSE))=TRUE,"Invalid ID#",VLOOKUP($A45,#REF!,19,FALSE))</f>
        <v>#REF!</v>
      </c>
    </row>
    <row r="46" spans="1:18" s="100" customFormat="1" ht="12" customHeight="1" outlineLevel="1">
      <c r="A46" s="481" t="s">
        <v>20</v>
      </c>
      <c r="B46" s="482" t="e">
        <f>IF(ISNA(VLOOKUP($A46,#REF!,9,FALSE))=TRUE,"Invalid ID#",VLOOKUP($A46,#REF!,9,FALSE))</f>
        <v>#REF!</v>
      </c>
      <c r="C46" s="482" t="e">
        <f>IF(ISNA(VLOOKUP($A46,#REF!,10,FALSE))=TRUE,"Invalid ID#",VLOOKUP($A46,#REF!,10,FALSE))</f>
        <v>#REF!</v>
      </c>
      <c r="D46" s="483"/>
      <c r="E46" s="488" t="e">
        <f>IF(ISNA(VLOOKUP($A46,#REF!,7,FALSE))=TRUE,"Invalid ID#",VLOOKUP($A46,#REF!,7,FALSE))</f>
        <v>#REF!</v>
      </c>
      <c r="F46" s="488" t="e">
        <f>IF(ISNA(VLOOKUP($A46,#REF!,8,FALSE))=TRUE,"Invalid ID#",VLOOKUP($A46,#REF!,8,FALSE))</f>
        <v>#REF!</v>
      </c>
      <c r="G46" s="488" t="e">
        <f>IF(ISNA(VLOOKUP($A46,#REF!,12,FALSE))=TRUE,"Invalid ID#",VLOOKUP($A46,#REF!,12,FALSE))</f>
        <v>#REF!</v>
      </c>
      <c r="H46" s="485">
        <v>0</v>
      </c>
      <c r="I46" s="486" t="e">
        <f>IF(ISTEXT((VLOOKUP(A46,#REF!,13,FALSE))),(VLOOKUP(A46,#REF!,13,FALSE)),IF(ISNUMBER(VLOOKUP(A46,#REF!,13,FALSE))*ExchangeRate,VLOOKUP(A46,#REF!,13,FALSE))*ExchangeRate)</f>
        <v>#REF!</v>
      </c>
      <c r="J46" s="487" t="e">
        <f t="shared" si="6"/>
        <v>#REF!</v>
      </c>
      <c r="K46" s="485"/>
      <c r="L46" s="488" t="e">
        <f>IF(ISNA(VLOOKUP($A46,#REF!,14,FALSE))=TRUE,"Invalid ID#",VLOOKUP($A46,#REF!,14,FALSE))</f>
        <v>#REF!</v>
      </c>
      <c r="M46" s="516" t="e">
        <f>IF(ISNA(VLOOKUP($A46,#REF!,15,FALSE))=TRUE,"Invalid ID#",VLOOKUP($A46,#REF!,15,FALSE))</f>
        <v>#REF!</v>
      </c>
      <c r="N46" s="490" t="e">
        <f>IF(ISNA(VLOOKUP($A46,#REF!,16,FALSE))=TRUE,"Invalid ID#",VLOOKUP($A46,#REF!,16,FALSE))</f>
        <v>#REF!</v>
      </c>
      <c r="O46" s="491" t="e">
        <f t="shared" si="7"/>
        <v>#REF!</v>
      </c>
      <c r="P46" s="492" t="e">
        <f>IF(ISNA(VLOOKUP($A46,#REF!,17,FALSE))=TRUE,"Invalid ID#",VLOOKUP($A46,#REF!,17,FALSE))</f>
        <v>#REF!</v>
      </c>
      <c r="Q46" s="492" t="e">
        <f>IF(ISNA(VLOOKUP($A46,#REF!,18,FALSE))=TRUE,"Invalid ID#",VLOOKUP($A46,#REF!,18,FALSE))</f>
        <v>#REF!</v>
      </c>
      <c r="R46" s="492" t="e">
        <f>IF(ISNA(VLOOKUP($A46,#REF!,19,FALSE))=TRUE,"Invalid ID#",VLOOKUP($A46,#REF!,19,FALSE))</f>
        <v>#REF!</v>
      </c>
    </row>
    <row r="47" spans="1:18" s="100" customFormat="1" ht="12" customHeight="1" outlineLevel="1" thickBot="1">
      <c r="A47" s="481" t="s">
        <v>20</v>
      </c>
      <c r="B47" s="482" t="e">
        <f>IF(ISNA(VLOOKUP($A47,#REF!,9,FALSE))=TRUE,"Invalid ID#",VLOOKUP($A47,#REF!,9,FALSE))</f>
        <v>#REF!</v>
      </c>
      <c r="C47" s="482" t="e">
        <f>IF(ISNA(VLOOKUP($A47,#REF!,10,FALSE))=TRUE,"Invalid ID#",VLOOKUP($A47,#REF!,10,FALSE))</f>
        <v>#REF!</v>
      </c>
      <c r="D47" s="483"/>
      <c r="E47" s="488" t="e">
        <f>IF(ISNA(VLOOKUP($A47,#REF!,7,FALSE))=TRUE,"Invalid ID#",VLOOKUP($A47,#REF!,7,FALSE))</f>
        <v>#REF!</v>
      </c>
      <c r="F47" s="488" t="e">
        <f>IF(ISNA(VLOOKUP($A47,#REF!,8,FALSE))=TRUE,"Invalid ID#",VLOOKUP($A47,#REF!,8,FALSE))</f>
        <v>#REF!</v>
      </c>
      <c r="G47" s="488" t="e">
        <f>IF(ISNA(VLOOKUP($A47,#REF!,12,FALSE))=TRUE,"Invalid ID#",VLOOKUP($A47,#REF!,12,FALSE))</f>
        <v>#REF!</v>
      </c>
      <c r="H47" s="485">
        <v>0</v>
      </c>
      <c r="I47" s="486" t="e">
        <f>IF(ISTEXT((VLOOKUP(A47,#REF!,13,FALSE))),(VLOOKUP(A47,#REF!,13,FALSE)),IF(ISNUMBER(VLOOKUP(A47,#REF!,13,FALSE))*ExchangeRate,VLOOKUP(A47,#REF!,13,FALSE))*ExchangeRate)</f>
        <v>#REF!</v>
      </c>
      <c r="J47" s="487" t="e">
        <f t="shared" si="6"/>
        <v>#REF!</v>
      </c>
      <c r="K47" s="485"/>
      <c r="L47" s="488" t="e">
        <f>IF(ISNA(VLOOKUP($A47,#REF!,14,FALSE))=TRUE,"Invalid ID#",VLOOKUP($A47,#REF!,14,FALSE))</f>
        <v>#REF!</v>
      </c>
      <c r="M47" s="516" t="e">
        <f>IF(ISNA(VLOOKUP($A47,#REF!,15,FALSE))=TRUE,"Invalid ID#",VLOOKUP($A47,#REF!,15,FALSE))</f>
        <v>#REF!</v>
      </c>
      <c r="N47" s="490" t="e">
        <f>IF(ISNA(VLOOKUP($A47,#REF!,16,FALSE))=TRUE,"Invalid ID#",VLOOKUP($A47,#REF!,16,FALSE))</f>
        <v>#REF!</v>
      </c>
      <c r="O47" s="491" t="e">
        <f t="shared" si="7"/>
        <v>#REF!</v>
      </c>
      <c r="P47" s="492" t="e">
        <f>IF(ISNA(VLOOKUP($A47,#REF!,17,FALSE))=TRUE,"Invalid ID#",VLOOKUP($A47,#REF!,17,FALSE))</f>
        <v>#REF!</v>
      </c>
      <c r="Q47" s="492" t="e">
        <f>IF(ISNA(VLOOKUP($A47,#REF!,18,FALSE))=TRUE,"Invalid ID#",VLOOKUP($A47,#REF!,18,FALSE))</f>
        <v>#REF!</v>
      </c>
      <c r="R47" s="492" t="e">
        <f>IF(ISNA(VLOOKUP($A47,#REF!,19,FALSE))=TRUE,"Invalid ID#",VLOOKUP($A47,#REF!,19,FALSE))</f>
        <v>#REF!</v>
      </c>
    </row>
    <row r="48" spans="1:18" s="100" customFormat="1" ht="12" customHeight="1" outlineLevel="1" thickTop="1">
      <c r="A48" s="97"/>
      <c r="B48" s="98"/>
      <c r="C48" s="98"/>
      <c r="D48" s="327"/>
      <c r="E48" s="327"/>
      <c r="F48" s="327"/>
      <c r="G48" s="325"/>
      <c r="H48" s="359"/>
      <c r="I48" s="25"/>
      <c r="J48" s="495"/>
      <c r="K48" s="496" t="e">
        <f>SUM(J40:J48)</f>
        <v>#REF!</v>
      </c>
      <c r="L48" s="451"/>
      <c r="M48" s="451"/>
      <c r="N48" s="27"/>
      <c r="O48" s="28"/>
      <c r="P48" s="29"/>
      <c r="Q48" s="29"/>
      <c r="R48" s="29"/>
    </row>
    <row r="49" spans="1:18" s="104" customFormat="1" ht="12" customHeight="1" outlineLevel="1">
      <c r="A49" s="101"/>
      <c r="B49" s="102"/>
      <c r="C49" s="102"/>
      <c r="D49" s="325"/>
      <c r="E49" s="325"/>
      <c r="F49" s="325"/>
      <c r="G49" s="103"/>
      <c r="H49" s="349"/>
      <c r="I49" s="349"/>
      <c r="J49" s="26"/>
      <c r="L49" s="452"/>
      <c r="M49" s="452"/>
      <c r="N49" s="246"/>
      <c r="O49" s="106"/>
      <c r="P49" s="247"/>
      <c r="Q49" s="247"/>
      <c r="R49" s="247"/>
    </row>
    <row r="50" spans="1:18" s="114" customFormat="1" ht="12" customHeight="1" outlineLevel="1">
      <c r="A50" s="107"/>
      <c r="B50" s="108"/>
      <c r="C50" s="108"/>
      <c r="D50" s="92" t="s">
        <v>74</v>
      </c>
      <c r="E50" s="109"/>
      <c r="F50" s="109"/>
      <c r="G50" s="111"/>
      <c r="H50" s="112"/>
      <c r="I50" s="112"/>
      <c r="J50" s="112"/>
      <c r="K50" s="112"/>
      <c r="L50" s="453"/>
      <c r="M50" s="453"/>
      <c r="N50" s="248"/>
      <c r="O50" s="113"/>
      <c r="P50" s="249"/>
      <c r="Q50" s="249"/>
      <c r="R50" s="249"/>
    </row>
    <row r="51" spans="1:18" s="100" customFormat="1" ht="12" customHeight="1" outlineLevel="1">
      <c r="A51" s="481" t="s">
        <v>20</v>
      </c>
      <c r="B51" s="482" t="e">
        <f>IF(ISNA(VLOOKUP($A51,#REF!,9,FALSE))=TRUE,"Invalid ID#",VLOOKUP($A51,#REF!,9,FALSE))</f>
        <v>#REF!</v>
      </c>
      <c r="C51" s="482" t="e">
        <f>IF(ISNA(VLOOKUP($A51,#REF!,10,FALSE))=TRUE,"Invalid ID#",VLOOKUP($A51,#REF!,10,FALSE))</f>
        <v>#REF!</v>
      </c>
      <c r="D51" s="483"/>
      <c r="E51" s="488" t="e">
        <f>IF(ISNA(VLOOKUP($A51,#REF!,7,FALSE))=TRUE,"Invalid ID#",VLOOKUP($A51,#REF!,7,FALSE))</f>
        <v>#REF!</v>
      </c>
      <c r="F51" s="488" t="e">
        <f>IF(ISNA(VLOOKUP($A51,#REF!,8,FALSE))=TRUE,"Invalid ID#",VLOOKUP($A51,#REF!,8,FALSE))</f>
        <v>#REF!</v>
      </c>
      <c r="G51" s="488" t="e">
        <f>IF(ISNA(VLOOKUP($A51,#REF!,12,FALSE))=TRUE,"Invalid ID#",VLOOKUP($A51,#REF!,12,FALSE))</f>
        <v>#REF!</v>
      </c>
      <c r="H51" s="485">
        <v>0</v>
      </c>
      <c r="I51" s="486" t="e">
        <f>IF(ISTEXT((VLOOKUP(A51,#REF!,13,FALSE))),(VLOOKUP(A51,#REF!,13,FALSE)),IF(ISNUMBER(VLOOKUP(A51,#REF!,13,FALSE))*ExchangeRate,VLOOKUP(A51,#REF!,13,FALSE))*ExchangeRate)</f>
        <v>#REF!</v>
      </c>
      <c r="J51" s="487" t="e">
        <f t="shared" ref="J51:J57" si="8">IF(ISTEXT(I51),I51,H51*I51)</f>
        <v>#REF!</v>
      </c>
      <c r="K51" s="485"/>
      <c r="L51" s="488" t="e">
        <f>IF(ISNA(VLOOKUP($A51,#REF!,14,FALSE))=TRUE,"Invalid ID#",VLOOKUP($A51,#REF!,14,FALSE))</f>
        <v>#REF!</v>
      </c>
      <c r="M51" s="516" t="e">
        <f>IF(ISNA(VLOOKUP($A51,#REF!,15,FALSE))=TRUE,"Invalid ID#",VLOOKUP($A51,#REF!,15,FALSE))</f>
        <v>#REF!</v>
      </c>
      <c r="N51" s="490" t="e">
        <f>IF(ISNA(VLOOKUP($A51,#REF!,16,FALSE))=TRUE,"Invalid ID#",VLOOKUP($A51,#REF!,16,FALSE))</f>
        <v>#REF!</v>
      </c>
      <c r="O51" s="491" t="e">
        <f t="shared" ref="O51:O57" si="9">ROUNDUP((H51*N51),0)</f>
        <v>#REF!</v>
      </c>
      <c r="P51" s="492" t="e">
        <f>IF(ISNA(VLOOKUP($A51,#REF!,17,FALSE))=TRUE,"Invalid ID#",VLOOKUP($A51,#REF!,17,FALSE))</f>
        <v>#REF!</v>
      </c>
      <c r="Q51" s="492" t="e">
        <f>IF(ISNA(VLOOKUP($A51,#REF!,18,FALSE))=TRUE,"Invalid ID#",VLOOKUP($A51,#REF!,18,FALSE))</f>
        <v>#REF!</v>
      </c>
      <c r="R51" s="492" t="e">
        <f>IF(ISNA(VLOOKUP($A51,#REF!,19,FALSE))=TRUE,"Invalid ID#",VLOOKUP($A51,#REF!,19,FALSE))</f>
        <v>#REF!</v>
      </c>
    </row>
    <row r="52" spans="1:18" s="100" customFormat="1" ht="12" customHeight="1" outlineLevel="1">
      <c r="A52" s="481" t="s">
        <v>20</v>
      </c>
      <c r="B52" s="482" t="e">
        <f>IF(ISNA(VLOOKUP($A52,#REF!,9,FALSE))=TRUE,"Invalid ID#",VLOOKUP($A52,#REF!,9,FALSE))</f>
        <v>#REF!</v>
      </c>
      <c r="C52" s="482" t="e">
        <f>IF(ISNA(VLOOKUP($A52,#REF!,10,FALSE))=TRUE,"Invalid ID#",VLOOKUP($A52,#REF!,10,FALSE))</f>
        <v>#REF!</v>
      </c>
      <c r="D52" s="483"/>
      <c r="E52" s="488" t="e">
        <f>IF(ISNA(VLOOKUP($A52,#REF!,7,FALSE))=TRUE,"Invalid ID#",VLOOKUP($A52,#REF!,7,FALSE))</f>
        <v>#REF!</v>
      </c>
      <c r="F52" s="488" t="e">
        <f>IF(ISNA(VLOOKUP($A52,#REF!,8,FALSE))=TRUE,"Invalid ID#",VLOOKUP($A52,#REF!,8,FALSE))</f>
        <v>#REF!</v>
      </c>
      <c r="G52" s="488" t="e">
        <f>IF(ISNA(VLOOKUP($A52,#REF!,12,FALSE))=TRUE,"Invalid ID#",VLOOKUP($A52,#REF!,12,FALSE))</f>
        <v>#REF!</v>
      </c>
      <c r="H52" s="485">
        <v>0</v>
      </c>
      <c r="I52" s="486" t="e">
        <f>IF(ISTEXT((VLOOKUP(A52,#REF!,13,FALSE))),(VLOOKUP(A52,#REF!,13,FALSE)),IF(ISNUMBER(VLOOKUP(A52,#REF!,13,FALSE))*ExchangeRate,VLOOKUP(A52,#REF!,13,FALSE))*ExchangeRate)</f>
        <v>#REF!</v>
      </c>
      <c r="J52" s="487" t="e">
        <f t="shared" si="8"/>
        <v>#REF!</v>
      </c>
      <c r="K52" s="485"/>
      <c r="L52" s="488" t="e">
        <f>IF(ISNA(VLOOKUP($A52,#REF!,14,FALSE))=TRUE,"Invalid ID#",VLOOKUP($A52,#REF!,14,FALSE))</f>
        <v>#REF!</v>
      </c>
      <c r="M52" s="516" t="e">
        <f>IF(ISNA(VLOOKUP($A52,#REF!,15,FALSE))=TRUE,"Invalid ID#",VLOOKUP($A52,#REF!,15,FALSE))</f>
        <v>#REF!</v>
      </c>
      <c r="N52" s="490" t="e">
        <f>IF(ISNA(VLOOKUP($A52,#REF!,16,FALSE))=TRUE,"Invalid ID#",VLOOKUP($A52,#REF!,16,FALSE))</f>
        <v>#REF!</v>
      </c>
      <c r="O52" s="491" t="e">
        <f t="shared" si="9"/>
        <v>#REF!</v>
      </c>
      <c r="P52" s="492" t="e">
        <f>IF(ISNA(VLOOKUP($A52,#REF!,17,FALSE))=TRUE,"Invalid ID#",VLOOKUP($A52,#REF!,17,FALSE))</f>
        <v>#REF!</v>
      </c>
      <c r="Q52" s="492" t="e">
        <f>IF(ISNA(VLOOKUP($A52,#REF!,18,FALSE))=TRUE,"Invalid ID#",VLOOKUP($A52,#REF!,18,FALSE))</f>
        <v>#REF!</v>
      </c>
      <c r="R52" s="492" t="e">
        <f>IF(ISNA(VLOOKUP($A52,#REF!,19,FALSE))=TRUE,"Invalid ID#",VLOOKUP($A52,#REF!,19,FALSE))</f>
        <v>#REF!</v>
      </c>
    </row>
    <row r="53" spans="1:18" s="100" customFormat="1" ht="12" customHeight="1" outlineLevel="1">
      <c r="A53" s="481" t="s">
        <v>20</v>
      </c>
      <c r="B53" s="482" t="e">
        <f>IF(ISNA(VLOOKUP($A53,#REF!,9,FALSE))=TRUE,"Invalid ID#",VLOOKUP($A53,#REF!,9,FALSE))</f>
        <v>#REF!</v>
      </c>
      <c r="C53" s="482" t="e">
        <f>IF(ISNA(VLOOKUP($A53,#REF!,10,FALSE))=TRUE,"Invalid ID#",VLOOKUP($A53,#REF!,10,FALSE))</f>
        <v>#REF!</v>
      </c>
      <c r="D53" s="483"/>
      <c r="E53" s="488" t="e">
        <f>IF(ISNA(VLOOKUP($A53,#REF!,7,FALSE))=TRUE,"Invalid ID#",VLOOKUP($A53,#REF!,7,FALSE))</f>
        <v>#REF!</v>
      </c>
      <c r="F53" s="488" t="e">
        <f>IF(ISNA(VLOOKUP($A53,#REF!,8,FALSE))=TRUE,"Invalid ID#",VLOOKUP($A53,#REF!,8,FALSE))</f>
        <v>#REF!</v>
      </c>
      <c r="G53" s="488" t="e">
        <f>IF(ISNA(VLOOKUP($A53,#REF!,12,FALSE))=TRUE,"Invalid ID#",VLOOKUP($A53,#REF!,12,FALSE))</f>
        <v>#REF!</v>
      </c>
      <c r="H53" s="485">
        <v>0</v>
      </c>
      <c r="I53" s="486" t="e">
        <f>IF(ISTEXT((VLOOKUP(A53,#REF!,13,FALSE))),(VLOOKUP(A53,#REF!,13,FALSE)),IF(ISNUMBER(VLOOKUP(A53,#REF!,13,FALSE))*ExchangeRate,VLOOKUP(A53,#REF!,13,FALSE))*ExchangeRate)</f>
        <v>#REF!</v>
      </c>
      <c r="J53" s="487" t="e">
        <f t="shared" si="8"/>
        <v>#REF!</v>
      </c>
      <c r="K53" s="485"/>
      <c r="L53" s="488" t="e">
        <f>IF(ISNA(VLOOKUP($A53,#REF!,14,FALSE))=TRUE,"Invalid ID#",VLOOKUP($A53,#REF!,14,FALSE))</f>
        <v>#REF!</v>
      </c>
      <c r="M53" s="516" t="e">
        <f>IF(ISNA(VLOOKUP($A53,#REF!,15,FALSE))=TRUE,"Invalid ID#",VLOOKUP($A53,#REF!,15,FALSE))</f>
        <v>#REF!</v>
      </c>
      <c r="N53" s="490" t="e">
        <f>IF(ISNA(VLOOKUP($A53,#REF!,16,FALSE))=TRUE,"Invalid ID#",VLOOKUP($A53,#REF!,16,FALSE))</f>
        <v>#REF!</v>
      </c>
      <c r="O53" s="491" t="e">
        <f t="shared" si="9"/>
        <v>#REF!</v>
      </c>
      <c r="P53" s="492" t="e">
        <f>IF(ISNA(VLOOKUP($A53,#REF!,17,FALSE))=TRUE,"Invalid ID#",VLOOKUP($A53,#REF!,17,FALSE))</f>
        <v>#REF!</v>
      </c>
      <c r="Q53" s="492" t="e">
        <f>IF(ISNA(VLOOKUP($A53,#REF!,18,FALSE))=TRUE,"Invalid ID#",VLOOKUP($A53,#REF!,18,FALSE))</f>
        <v>#REF!</v>
      </c>
      <c r="R53" s="492" t="e">
        <f>IF(ISNA(VLOOKUP($A53,#REF!,19,FALSE))=TRUE,"Invalid ID#",VLOOKUP($A53,#REF!,19,FALSE))</f>
        <v>#REF!</v>
      </c>
    </row>
    <row r="54" spans="1:18" s="100" customFormat="1" ht="12" customHeight="1" outlineLevel="1">
      <c r="A54" s="481" t="s">
        <v>20</v>
      </c>
      <c r="B54" s="482" t="e">
        <f>IF(ISNA(VLOOKUP($A54,#REF!,9,FALSE))=TRUE,"Invalid ID#",VLOOKUP($A54,#REF!,9,FALSE))</f>
        <v>#REF!</v>
      </c>
      <c r="C54" s="482" t="e">
        <f>IF(ISNA(VLOOKUP($A54,#REF!,10,FALSE))=TRUE,"Invalid ID#",VLOOKUP($A54,#REF!,10,FALSE))</f>
        <v>#REF!</v>
      </c>
      <c r="D54" s="483"/>
      <c r="E54" s="488" t="e">
        <f>IF(ISNA(VLOOKUP($A54,#REF!,7,FALSE))=TRUE,"Invalid ID#",VLOOKUP($A54,#REF!,7,FALSE))</f>
        <v>#REF!</v>
      </c>
      <c r="F54" s="488" t="e">
        <f>IF(ISNA(VLOOKUP($A54,#REF!,8,FALSE))=TRUE,"Invalid ID#",VLOOKUP($A54,#REF!,8,FALSE))</f>
        <v>#REF!</v>
      </c>
      <c r="G54" s="488" t="e">
        <f>IF(ISNA(VLOOKUP($A54,#REF!,12,FALSE))=TRUE,"Invalid ID#",VLOOKUP($A54,#REF!,12,FALSE))</f>
        <v>#REF!</v>
      </c>
      <c r="H54" s="485">
        <v>0</v>
      </c>
      <c r="I54" s="486" t="e">
        <f>IF(ISTEXT((VLOOKUP(A54,#REF!,13,FALSE))),(VLOOKUP(A54,#REF!,13,FALSE)),IF(ISNUMBER(VLOOKUP(A54,#REF!,13,FALSE))*ExchangeRate,VLOOKUP(A54,#REF!,13,FALSE))*ExchangeRate)</f>
        <v>#REF!</v>
      </c>
      <c r="J54" s="487" t="e">
        <f t="shared" si="8"/>
        <v>#REF!</v>
      </c>
      <c r="K54" s="485"/>
      <c r="L54" s="488" t="e">
        <f>IF(ISNA(VLOOKUP($A54,#REF!,14,FALSE))=TRUE,"Invalid ID#",VLOOKUP($A54,#REF!,14,FALSE))</f>
        <v>#REF!</v>
      </c>
      <c r="M54" s="516" t="e">
        <f>IF(ISNA(VLOOKUP($A54,#REF!,15,FALSE))=TRUE,"Invalid ID#",VLOOKUP($A54,#REF!,15,FALSE))</f>
        <v>#REF!</v>
      </c>
      <c r="N54" s="490" t="e">
        <f>IF(ISNA(VLOOKUP($A54,#REF!,16,FALSE))=TRUE,"Invalid ID#",VLOOKUP($A54,#REF!,16,FALSE))</f>
        <v>#REF!</v>
      </c>
      <c r="O54" s="491" t="e">
        <f t="shared" si="9"/>
        <v>#REF!</v>
      </c>
      <c r="P54" s="492" t="e">
        <f>IF(ISNA(VLOOKUP($A54,#REF!,17,FALSE))=TRUE,"Invalid ID#",VLOOKUP($A54,#REF!,17,FALSE))</f>
        <v>#REF!</v>
      </c>
      <c r="Q54" s="492" t="e">
        <f>IF(ISNA(VLOOKUP($A54,#REF!,18,FALSE))=TRUE,"Invalid ID#",VLOOKUP($A54,#REF!,18,FALSE))</f>
        <v>#REF!</v>
      </c>
      <c r="R54" s="492" t="e">
        <f>IF(ISNA(VLOOKUP($A54,#REF!,19,FALSE))=TRUE,"Invalid ID#",VLOOKUP($A54,#REF!,19,FALSE))</f>
        <v>#REF!</v>
      </c>
    </row>
    <row r="55" spans="1:18" s="100" customFormat="1" ht="12" customHeight="1" outlineLevel="1">
      <c r="A55" s="481" t="s">
        <v>20</v>
      </c>
      <c r="B55" s="482" t="e">
        <f>IF(ISNA(VLOOKUP($A55,#REF!,9,FALSE))=TRUE,"Invalid ID#",VLOOKUP($A55,#REF!,9,FALSE))</f>
        <v>#REF!</v>
      </c>
      <c r="C55" s="482" t="e">
        <f>IF(ISNA(VLOOKUP($A55,#REF!,10,FALSE))=TRUE,"Invalid ID#",VLOOKUP($A55,#REF!,10,FALSE))</f>
        <v>#REF!</v>
      </c>
      <c r="D55" s="483"/>
      <c r="E55" s="488" t="e">
        <f>IF(ISNA(VLOOKUP($A55,#REF!,7,FALSE))=TRUE,"Invalid ID#",VLOOKUP($A55,#REF!,7,FALSE))</f>
        <v>#REF!</v>
      </c>
      <c r="F55" s="488" t="e">
        <f>IF(ISNA(VLOOKUP($A55,#REF!,8,FALSE))=TRUE,"Invalid ID#",VLOOKUP($A55,#REF!,8,FALSE))</f>
        <v>#REF!</v>
      </c>
      <c r="G55" s="488" t="e">
        <f>IF(ISNA(VLOOKUP($A55,#REF!,12,FALSE))=TRUE,"Invalid ID#",VLOOKUP($A55,#REF!,12,FALSE))</f>
        <v>#REF!</v>
      </c>
      <c r="H55" s="485">
        <v>0</v>
      </c>
      <c r="I55" s="486" t="e">
        <f>IF(ISTEXT((VLOOKUP(A55,#REF!,13,FALSE))),(VLOOKUP(A55,#REF!,13,FALSE)),IF(ISNUMBER(VLOOKUP(A55,#REF!,13,FALSE))*ExchangeRate,VLOOKUP(A55,#REF!,13,FALSE))*ExchangeRate)</f>
        <v>#REF!</v>
      </c>
      <c r="J55" s="487" t="e">
        <f t="shared" si="8"/>
        <v>#REF!</v>
      </c>
      <c r="K55" s="485"/>
      <c r="L55" s="488" t="e">
        <f>IF(ISNA(VLOOKUP($A55,#REF!,14,FALSE))=TRUE,"Invalid ID#",VLOOKUP($A55,#REF!,14,FALSE))</f>
        <v>#REF!</v>
      </c>
      <c r="M55" s="516" t="e">
        <f>IF(ISNA(VLOOKUP($A55,#REF!,15,FALSE))=TRUE,"Invalid ID#",VLOOKUP($A55,#REF!,15,FALSE))</f>
        <v>#REF!</v>
      </c>
      <c r="N55" s="490" t="e">
        <f>IF(ISNA(VLOOKUP($A55,#REF!,16,FALSE))=TRUE,"Invalid ID#",VLOOKUP($A55,#REF!,16,FALSE))</f>
        <v>#REF!</v>
      </c>
      <c r="O55" s="491" t="e">
        <f t="shared" si="9"/>
        <v>#REF!</v>
      </c>
      <c r="P55" s="492" t="e">
        <f>IF(ISNA(VLOOKUP($A55,#REF!,17,FALSE))=TRUE,"Invalid ID#",VLOOKUP($A55,#REF!,17,FALSE))</f>
        <v>#REF!</v>
      </c>
      <c r="Q55" s="492" t="e">
        <f>IF(ISNA(VLOOKUP($A55,#REF!,18,FALSE))=TRUE,"Invalid ID#",VLOOKUP($A55,#REF!,18,FALSE))</f>
        <v>#REF!</v>
      </c>
      <c r="R55" s="492" t="e">
        <f>IF(ISNA(VLOOKUP($A55,#REF!,19,FALSE))=TRUE,"Invalid ID#",VLOOKUP($A55,#REF!,19,FALSE))</f>
        <v>#REF!</v>
      </c>
    </row>
    <row r="56" spans="1:18" s="100" customFormat="1" ht="12" customHeight="1" outlineLevel="1">
      <c r="A56" s="481" t="s">
        <v>20</v>
      </c>
      <c r="B56" s="482" t="e">
        <f>IF(ISNA(VLOOKUP($A56,#REF!,9,FALSE))=TRUE,"Invalid ID#",VLOOKUP($A56,#REF!,9,FALSE))</f>
        <v>#REF!</v>
      </c>
      <c r="C56" s="482" t="e">
        <f>IF(ISNA(VLOOKUP($A56,#REF!,10,FALSE))=TRUE,"Invalid ID#",VLOOKUP($A56,#REF!,10,FALSE))</f>
        <v>#REF!</v>
      </c>
      <c r="D56" s="483"/>
      <c r="E56" s="488" t="e">
        <f>IF(ISNA(VLOOKUP($A56,#REF!,7,FALSE))=TRUE,"Invalid ID#",VLOOKUP($A56,#REF!,7,FALSE))</f>
        <v>#REF!</v>
      </c>
      <c r="F56" s="488" t="e">
        <f>IF(ISNA(VLOOKUP($A56,#REF!,8,FALSE))=TRUE,"Invalid ID#",VLOOKUP($A56,#REF!,8,FALSE))</f>
        <v>#REF!</v>
      </c>
      <c r="G56" s="488" t="e">
        <f>IF(ISNA(VLOOKUP($A56,#REF!,12,FALSE))=TRUE,"Invalid ID#",VLOOKUP($A56,#REF!,12,FALSE))</f>
        <v>#REF!</v>
      </c>
      <c r="H56" s="485">
        <v>0</v>
      </c>
      <c r="I56" s="486" t="e">
        <f>IF(ISTEXT((VLOOKUP(A56,#REF!,13,FALSE))),(VLOOKUP(A56,#REF!,13,FALSE)),IF(ISNUMBER(VLOOKUP(A56,#REF!,13,FALSE))*ExchangeRate,VLOOKUP(A56,#REF!,13,FALSE))*ExchangeRate)</f>
        <v>#REF!</v>
      </c>
      <c r="J56" s="487" t="e">
        <f t="shared" si="8"/>
        <v>#REF!</v>
      </c>
      <c r="K56" s="485"/>
      <c r="L56" s="488" t="e">
        <f>IF(ISNA(VLOOKUP($A56,#REF!,14,FALSE))=TRUE,"Invalid ID#",VLOOKUP($A56,#REF!,14,FALSE))</f>
        <v>#REF!</v>
      </c>
      <c r="M56" s="516" t="e">
        <f>IF(ISNA(VLOOKUP($A56,#REF!,15,FALSE))=TRUE,"Invalid ID#",VLOOKUP($A56,#REF!,15,FALSE))</f>
        <v>#REF!</v>
      </c>
      <c r="N56" s="490" t="e">
        <f>IF(ISNA(VLOOKUP($A56,#REF!,16,FALSE))=TRUE,"Invalid ID#",VLOOKUP($A56,#REF!,16,FALSE))</f>
        <v>#REF!</v>
      </c>
      <c r="O56" s="491" t="e">
        <f t="shared" si="9"/>
        <v>#REF!</v>
      </c>
      <c r="P56" s="492" t="e">
        <f>IF(ISNA(VLOOKUP($A56,#REF!,17,FALSE))=TRUE,"Invalid ID#",VLOOKUP($A56,#REF!,17,FALSE))</f>
        <v>#REF!</v>
      </c>
      <c r="Q56" s="492" t="e">
        <f>IF(ISNA(VLOOKUP($A56,#REF!,18,FALSE))=TRUE,"Invalid ID#",VLOOKUP($A56,#REF!,18,FALSE))</f>
        <v>#REF!</v>
      </c>
      <c r="R56" s="492" t="e">
        <f>IF(ISNA(VLOOKUP($A56,#REF!,19,FALSE))=TRUE,"Invalid ID#",VLOOKUP($A56,#REF!,19,FALSE))</f>
        <v>#REF!</v>
      </c>
    </row>
    <row r="57" spans="1:18" s="100" customFormat="1" ht="12" customHeight="1" outlineLevel="1" thickBot="1">
      <c r="A57" s="481" t="s">
        <v>20</v>
      </c>
      <c r="B57" s="482" t="e">
        <f>IF(ISNA(VLOOKUP($A57,#REF!,9,FALSE))=TRUE,"Invalid ID#",VLOOKUP($A57,#REF!,9,FALSE))</f>
        <v>#REF!</v>
      </c>
      <c r="C57" s="482" t="e">
        <f>IF(ISNA(VLOOKUP($A57,#REF!,10,FALSE))=TRUE,"Invalid ID#",VLOOKUP($A57,#REF!,10,FALSE))</f>
        <v>#REF!</v>
      </c>
      <c r="D57" s="483"/>
      <c r="E57" s="488" t="e">
        <f>IF(ISNA(VLOOKUP($A57,#REF!,7,FALSE))=TRUE,"Invalid ID#",VLOOKUP($A57,#REF!,7,FALSE))</f>
        <v>#REF!</v>
      </c>
      <c r="F57" s="488" t="e">
        <f>IF(ISNA(VLOOKUP($A57,#REF!,8,FALSE))=TRUE,"Invalid ID#",VLOOKUP($A57,#REF!,8,FALSE))</f>
        <v>#REF!</v>
      </c>
      <c r="G57" s="488" t="e">
        <f>IF(ISNA(VLOOKUP($A57,#REF!,12,FALSE))=TRUE,"Invalid ID#",VLOOKUP($A57,#REF!,12,FALSE))</f>
        <v>#REF!</v>
      </c>
      <c r="H57" s="485">
        <v>0</v>
      </c>
      <c r="I57" s="486" t="e">
        <f>IF(ISTEXT((VLOOKUP(A57,#REF!,13,FALSE))),(VLOOKUP(A57,#REF!,13,FALSE)),IF(ISNUMBER(VLOOKUP(A57,#REF!,13,FALSE))*ExchangeRate,VLOOKUP(A57,#REF!,13,FALSE))*ExchangeRate)</f>
        <v>#REF!</v>
      </c>
      <c r="J57" s="487" t="e">
        <f t="shared" si="8"/>
        <v>#REF!</v>
      </c>
      <c r="K57" s="485"/>
      <c r="L57" s="488" t="e">
        <f>IF(ISNA(VLOOKUP($A57,#REF!,14,FALSE))=TRUE,"Invalid ID#",VLOOKUP($A57,#REF!,14,FALSE))</f>
        <v>#REF!</v>
      </c>
      <c r="M57" s="516" t="e">
        <f>IF(ISNA(VLOOKUP($A57,#REF!,15,FALSE))=TRUE,"Invalid ID#",VLOOKUP($A57,#REF!,15,FALSE))</f>
        <v>#REF!</v>
      </c>
      <c r="N57" s="490" t="e">
        <f>IF(ISNA(VLOOKUP($A57,#REF!,16,FALSE))=TRUE,"Invalid ID#",VLOOKUP($A57,#REF!,16,FALSE))</f>
        <v>#REF!</v>
      </c>
      <c r="O57" s="491" t="e">
        <f t="shared" si="9"/>
        <v>#REF!</v>
      </c>
      <c r="P57" s="492" t="e">
        <f>IF(ISNA(VLOOKUP($A57,#REF!,17,FALSE))=TRUE,"Invalid ID#",VLOOKUP($A57,#REF!,17,FALSE))</f>
        <v>#REF!</v>
      </c>
      <c r="Q57" s="492" t="e">
        <f>IF(ISNA(VLOOKUP($A57,#REF!,18,FALSE))=TRUE,"Invalid ID#",VLOOKUP($A57,#REF!,18,FALSE))</f>
        <v>#REF!</v>
      </c>
      <c r="R57" s="492" t="e">
        <f>IF(ISNA(VLOOKUP($A57,#REF!,19,FALSE))=TRUE,"Invalid ID#",VLOOKUP($A57,#REF!,19,FALSE))</f>
        <v>#REF!</v>
      </c>
    </row>
    <row r="58" spans="1:18" s="100" customFormat="1" ht="12" customHeight="1" outlineLevel="1" thickTop="1">
      <c r="A58" s="97"/>
      <c r="B58" s="98"/>
      <c r="C58" s="98"/>
      <c r="D58" s="327"/>
      <c r="E58" s="327"/>
      <c r="F58" s="327"/>
      <c r="G58" s="325"/>
      <c r="H58" s="359"/>
      <c r="I58" s="25"/>
      <c r="J58" s="495"/>
      <c r="K58" s="496" t="e">
        <f>SUM(J50:J58)</f>
        <v>#REF!</v>
      </c>
      <c r="L58" s="451"/>
      <c r="M58" s="451"/>
      <c r="N58" s="27"/>
      <c r="O58" s="28"/>
      <c r="P58" s="29"/>
      <c r="Q58" s="29"/>
      <c r="R58" s="29"/>
    </row>
    <row r="59" spans="1:18" s="104" customFormat="1" ht="12" customHeight="1" outlineLevel="1">
      <c r="A59" s="101"/>
      <c r="B59" s="102"/>
      <c r="C59" s="102"/>
      <c r="D59" s="325"/>
      <c r="E59" s="325"/>
      <c r="F59" s="325"/>
      <c r="G59" s="103"/>
      <c r="H59" s="349"/>
      <c r="I59" s="349"/>
      <c r="J59" s="26"/>
      <c r="L59" s="452"/>
      <c r="M59" s="452"/>
      <c r="N59" s="246"/>
      <c r="O59" s="106"/>
      <c r="P59" s="247"/>
      <c r="Q59" s="247"/>
      <c r="R59" s="247"/>
    </row>
    <row r="60" spans="1:18" s="114" customFormat="1" ht="12" customHeight="1" outlineLevel="1">
      <c r="A60" s="107"/>
      <c r="B60" s="108"/>
      <c r="C60" s="108"/>
      <c r="D60" s="92" t="s">
        <v>74</v>
      </c>
      <c r="E60" s="109"/>
      <c r="F60" s="109"/>
      <c r="G60" s="111"/>
      <c r="H60" s="112"/>
      <c r="I60" s="112"/>
      <c r="J60" s="112"/>
      <c r="K60" s="112"/>
      <c r="L60" s="453"/>
      <c r="M60" s="453"/>
      <c r="N60" s="248"/>
      <c r="O60" s="113"/>
      <c r="P60" s="249"/>
      <c r="Q60" s="249"/>
      <c r="R60" s="249"/>
    </row>
    <row r="61" spans="1:18" s="100" customFormat="1" ht="12" customHeight="1" outlineLevel="1">
      <c r="A61" s="481" t="s">
        <v>20</v>
      </c>
      <c r="B61" s="482" t="e">
        <f>IF(ISNA(VLOOKUP($A61,#REF!,9,FALSE))=TRUE,"Invalid ID#",VLOOKUP($A61,#REF!,9,FALSE))</f>
        <v>#REF!</v>
      </c>
      <c r="C61" s="482" t="e">
        <f>IF(ISNA(VLOOKUP($A61,#REF!,10,FALSE))=TRUE,"Invalid ID#",VLOOKUP($A61,#REF!,10,FALSE))</f>
        <v>#REF!</v>
      </c>
      <c r="D61" s="483"/>
      <c r="E61" s="488" t="e">
        <f>IF(ISNA(VLOOKUP($A61,#REF!,7,FALSE))=TRUE,"Invalid ID#",VLOOKUP($A61,#REF!,7,FALSE))</f>
        <v>#REF!</v>
      </c>
      <c r="F61" s="488" t="e">
        <f>IF(ISNA(VLOOKUP($A61,#REF!,8,FALSE))=TRUE,"Invalid ID#",VLOOKUP($A61,#REF!,8,FALSE))</f>
        <v>#REF!</v>
      </c>
      <c r="G61" s="488" t="e">
        <f>IF(ISNA(VLOOKUP($A61,#REF!,12,FALSE))=TRUE,"Invalid ID#",VLOOKUP($A61,#REF!,12,FALSE))</f>
        <v>#REF!</v>
      </c>
      <c r="H61" s="485">
        <v>0</v>
      </c>
      <c r="I61" s="486" t="e">
        <f>IF(ISTEXT((VLOOKUP(A61,#REF!,13,FALSE))),(VLOOKUP(A61,#REF!,13,FALSE)),IF(ISNUMBER(VLOOKUP(A61,#REF!,13,FALSE))*ExchangeRate,VLOOKUP(A61,#REF!,13,FALSE))*ExchangeRate)</f>
        <v>#REF!</v>
      </c>
      <c r="J61" s="487" t="e">
        <f t="shared" ref="J61:J67" si="10">IF(ISTEXT(I61),I61,H61*I61)</f>
        <v>#REF!</v>
      </c>
      <c r="K61" s="485"/>
      <c r="L61" s="488" t="e">
        <f>IF(ISNA(VLOOKUP($A61,#REF!,14,FALSE))=TRUE,"Invalid ID#",VLOOKUP($A61,#REF!,14,FALSE))</f>
        <v>#REF!</v>
      </c>
      <c r="M61" s="516" t="e">
        <f>IF(ISNA(VLOOKUP($A61,#REF!,15,FALSE))=TRUE,"Invalid ID#",VLOOKUP($A61,#REF!,15,FALSE))</f>
        <v>#REF!</v>
      </c>
      <c r="N61" s="490" t="e">
        <f>IF(ISNA(VLOOKUP($A61,#REF!,16,FALSE))=TRUE,"Invalid ID#",VLOOKUP($A61,#REF!,16,FALSE))</f>
        <v>#REF!</v>
      </c>
      <c r="O61" s="491" t="e">
        <f t="shared" ref="O61:O67" si="11">ROUNDUP((H61*N61),0)</f>
        <v>#REF!</v>
      </c>
      <c r="P61" s="492" t="e">
        <f>IF(ISNA(VLOOKUP($A61,#REF!,17,FALSE))=TRUE,"Invalid ID#",VLOOKUP($A61,#REF!,17,FALSE))</f>
        <v>#REF!</v>
      </c>
      <c r="Q61" s="492" t="e">
        <f>IF(ISNA(VLOOKUP($A61,#REF!,18,FALSE))=TRUE,"Invalid ID#",VLOOKUP($A61,#REF!,18,FALSE))</f>
        <v>#REF!</v>
      </c>
      <c r="R61" s="492" t="e">
        <f>IF(ISNA(VLOOKUP($A61,#REF!,19,FALSE))=TRUE,"Invalid ID#",VLOOKUP($A61,#REF!,19,FALSE))</f>
        <v>#REF!</v>
      </c>
    </row>
    <row r="62" spans="1:18" s="100" customFormat="1" ht="12" customHeight="1" outlineLevel="1">
      <c r="A62" s="481" t="s">
        <v>20</v>
      </c>
      <c r="B62" s="482" t="e">
        <f>IF(ISNA(VLOOKUP($A62,#REF!,9,FALSE))=TRUE,"Invalid ID#",VLOOKUP($A62,#REF!,9,FALSE))</f>
        <v>#REF!</v>
      </c>
      <c r="C62" s="482" t="e">
        <f>IF(ISNA(VLOOKUP($A62,#REF!,10,FALSE))=TRUE,"Invalid ID#",VLOOKUP($A62,#REF!,10,FALSE))</f>
        <v>#REF!</v>
      </c>
      <c r="D62" s="483"/>
      <c r="E62" s="488" t="e">
        <f>IF(ISNA(VLOOKUP($A62,#REF!,7,FALSE))=TRUE,"Invalid ID#",VLOOKUP($A62,#REF!,7,FALSE))</f>
        <v>#REF!</v>
      </c>
      <c r="F62" s="488" t="e">
        <f>IF(ISNA(VLOOKUP($A62,#REF!,8,FALSE))=TRUE,"Invalid ID#",VLOOKUP($A62,#REF!,8,FALSE))</f>
        <v>#REF!</v>
      </c>
      <c r="G62" s="488" t="e">
        <f>IF(ISNA(VLOOKUP($A62,#REF!,12,FALSE))=TRUE,"Invalid ID#",VLOOKUP($A62,#REF!,12,FALSE))</f>
        <v>#REF!</v>
      </c>
      <c r="H62" s="485">
        <v>0</v>
      </c>
      <c r="I62" s="486" t="e">
        <f>IF(ISTEXT((VLOOKUP(A62,#REF!,13,FALSE))),(VLOOKUP(A62,#REF!,13,FALSE)),IF(ISNUMBER(VLOOKUP(A62,#REF!,13,FALSE))*ExchangeRate,VLOOKUP(A62,#REF!,13,FALSE))*ExchangeRate)</f>
        <v>#REF!</v>
      </c>
      <c r="J62" s="487" t="e">
        <f t="shared" si="10"/>
        <v>#REF!</v>
      </c>
      <c r="K62" s="485"/>
      <c r="L62" s="488" t="e">
        <f>IF(ISNA(VLOOKUP($A62,#REF!,14,FALSE))=TRUE,"Invalid ID#",VLOOKUP($A62,#REF!,14,FALSE))</f>
        <v>#REF!</v>
      </c>
      <c r="M62" s="516" t="e">
        <f>IF(ISNA(VLOOKUP($A62,#REF!,15,FALSE))=TRUE,"Invalid ID#",VLOOKUP($A62,#REF!,15,FALSE))</f>
        <v>#REF!</v>
      </c>
      <c r="N62" s="490" t="e">
        <f>IF(ISNA(VLOOKUP($A62,#REF!,16,FALSE))=TRUE,"Invalid ID#",VLOOKUP($A62,#REF!,16,FALSE))</f>
        <v>#REF!</v>
      </c>
      <c r="O62" s="491" t="e">
        <f t="shared" si="11"/>
        <v>#REF!</v>
      </c>
      <c r="P62" s="492" t="e">
        <f>IF(ISNA(VLOOKUP($A62,#REF!,17,FALSE))=TRUE,"Invalid ID#",VLOOKUP($A62,#REF!,17,FALSE))</f>
        <v>#REF!</v>
      </c>
      <c r="Q62" s="492" t="e">
        <f>IF(ISNA(VLOOKUP($A62,#REF!,18,FALSE))=TRUE,"Invalid ID#",VLOOKUP($A62,#REF!,18,FALSE))</f>
        <v>#REF!</v>
      </c>
      <c r="R62" s="492" t="e">
        <f>IF(ISNA(VLOOKUP($A62,#REF!,19,FALSE))=TRUE,"Invalid ID#",VLOOKUP($A62,#REF!,19,FALSE))</f>
        <v>#REF!</v>
      </c>
    </row>
    <row r="63" spans="1:18" s="100" customFormat="1" ht="12" customHeight="1" outlineLevel="1">
      <c r="A63" s="481" t="s">
        <v>20</v>
      </c>
      <c r="B63" s="482" t="e">
        <f>IF(ISNA(VLOOKUP($A63,#REF!,9,FALSE))=TRUE,"Invalid ID#",VLOOKUP($A63,#REF!,9,FALSE))</f>
        <v>#REF!</v>
      </c>
      <c r="C63" s="482" t="e">
        <f>IF(ISNA(VLOOKUP($A63,#REF!,10,FALSE))=TRUE,"Invalid ID#",VLOOKUP($A63,#REF!,10,FALSE))</f>
        <v>#REF!</v>
      </c>
      <c r="D63" s="483"/>
      <c r="E63" s="488" t="e">
        <f>IF(ISNA(VLOOKUP($A63,#REF!,7,FALSE))=TRUE,"Invalid ID#",VLOOKUP($A63,#REF!,7,FALSE))</f>
        <v>#REF!</v>
      </c>
      <c r="F63" s="488" t="e">
        <f>IF(ISNA(VLOOKUP($A63,#REF!,8,FALSE))=TRUE,"Invalid ID#",VLOOKUP($A63,#REF!,8,FALSE))</f>
        <v>#REF!</v>
      </c>
      <c r="G63" s="488" t="e">
        <f>IF(ISNA(VLOOKUP($A63,#REF!,12,FALSE))=TRUE,"Invalid ID#",VLOOKUP($A63,#REF!,12,FALSE))</f>
        <v>#REF!</v>
      </c>
      <c r="H63" s="485">
        <v>0</v>
      </c>
      <c r="I63" s="486" t="e">
        <f>IF(ISTEXT((VLOOKUP(A63,#REF!,13,FALSE))),(VLOOKUP(A63,#REF!,13,FALSE)),IF(ISNUMBER(VLOOKUP(A63,#REF!,13,FALSE))*ExchangeRate,VLOOKUP(A63,#REF!,13,FALSE))*ExchangeRate)</f>
        <v>#REF!</v>
      </c>
      <c r="J63" s="487" t="e">
        <f t="shared" si="10"/>
        <v>#REF!</v>
      </c>
      <c r="K63" s="485"/>
      <c r="L63" s="488" t="e">
        <f>IF(ISNA(VLOOKUP($A63,#REF!,14,FALSE))=TRUE,"Invalid ID#",VLOOKUP($A63,#REF!,14,FALSE))</f>
        <v>#REF!</v>
      </c>
      <c r="M63" s="516" t="e">
        <f>IF(ISNA(VLOOKUP($A63,#REF!,15,FALSE))=TRUE,"Invalid ID#",VLOOKUP($A63,#REF!,15,FALSE))</f>
        <v>#REF!</v>
      </c>
      <c r="N63" s="490" t="e">
        <f>IF(ISNA(VLOOKUP($A63,#REF!,16,FALSE))=TRUE,"Invalid ID#",VLOOKUP($A63,#REF!,16,FALSE))</f>
        <v>#REF!</v>
      </c>
      <c r="O63" s="491" t="e">
        <f t="shared" si="11"/>
        <v>#REF!</v>
      </c>
      <c r="P63" s="492" t="e">
        <f>IF(ISNA(VLOOKUP($A63,#REF!,17,FALSE))=TRUE,"Invalid ID#",VLOOKUP($A63,#REF!,17,FALSE))</f>
        <v>#REF!</v>
      </c>
      <c r="Q63" s="492" t="e">
        <f>IF(ISNA(VLOOKUP($A63,#REF!,18,FALSE))=TRUE,"Invalid ID#",VLOOKUP($A63,#REF!,18,FALSE))</f>
        <v>#REF!</v>
      </c>
      <c r="R63" s="492" t="e">
        <f>IF(ISNA(VLOOKUP($A63,#REF!,19,FALSE))=TRUE,"Invalid ID#",VLOOKUP($A63,#REF!,19,FALSE))</f>
        <v>#REF!</v>
      </c>
    </row>
    <row r="64" spans="1:18" s="100" customFormat="1" ht="12" customHeight="1" outlineLevel="1">
      <c r="A64" s="481" t="s">
        <v>20</v>
      </c>
      <c r="B64" s="482" t="e">
        <f>IF(ISNA(VLOOKUP($A64,#REF!,9,FALSE))=TRUE,"Invalid ID#",VLOOKUP($A64,#REF!,9,FALSE))</f>
        <v>#REF!</v>
      </c>
      <c r="C64" s="482" t="e">
        <f>IF(ISNA(VLOOKUP($A64,#REF!,10,FALSE))=TRUE,"Invalid ID#",VLOOKUP($A64,#REF!,10,FALSE))</f>
        <v>#REF!</v>
      </c>
      <c r="D64" s="483"/>
      <c r="E64" s="488" t="e">
        <f>IF(ISNA(VLOOKUP($A64,#REF!,7,FALSE))=TRUE,"Invalid ID#",VLOOKUP($A64,#REF!,7,FALSE))</f>
        <v>#REF!</v>
      </c>
      <c r="F64" s="488" t="e">
        <f>IF(ISNA(VLOOKUP($A64,#REF!,8,FALSE))=TRUE,"Invalid ID#",VLOOKUP($A64,#REF!,8,FALSE))</f>
        <v>#REF!</v>
      </c>
      <c r="G64" s="488" t="e">
        <f>IF(ISNA(VLOOKUP($A64,#REF!,12,FALSE))=TRUE,"Invalid ID#",VLOOKUP($A64,#REF!,12,FALSE))</f>
        <v>#REF!</v>
      </c>
      <c r="H64" s="485">
        <v>0</v>
      </c>
      <c r="I64" s="486" t="e">
        <f>IF(ISTEXT((VLOOKUP(A64,#REF!,13,FALSE))),(VLOOKUP(A64,#REF!,13,FALSE)),IF(ISNUMBER(VLOOKUP(A64,#REF!,13,FALSE))*ExchangeRate,VLOOKUP(A64,#REF!,13,FALSE))*ExchangeRate)</f>
        <v>#REF!</v>
      </c>
      <c r="J64" s="487" t="e">
        <f t="shared" si="10"/>
        <v>#REF!</v>
      </c>
      <c r="K64" s="485"/>
      <c r="L64" s="488" t="e">
        <f>IF(ISNA(VLOOKUP($A64,#REF!,14,FALSE))=TRUE,"Invalid ID#",VLOOKUP($A64,#REF!,14,FALSE))</f>
        <v>#REF!</v>
      </c>
      <c r="M64" s="516" t="e">
        <f>IF(ISNA(VLOOKUP($A64,#REF!,15,FALSE))=TRUE,"Invalid ID#",VLOOKUP($A64,#REF!,15,FALSE))</f>
        <v>#REF!</v>
      </c>
      <c r="N64" s="490" t="e">
        <f>IF(ISNA(VLOOKUP($A64,#REF!,16,FALSE))=TRUE,"Invalid ID#",VLOOKUP($A64,#REF!,16,FALSE))</f>
        <v>#REF!</v>
      </c>
      <c r="O64" s="491" t="e">
        <f t="shared" si="11"/>
        <v>#REF!</v>
      </c>
      <c r="P64" s="492" t="e">
        <f>IF(ISNA(VLOOKUP($A64,#REF!,17,FALSE))=TRUE,"Invalid ID#",VLOOKUP($A64,#REF!,17,FALSE))</f>
        <v>#REF!</v>
      </c>
      <c r="Q64" s="492" t="e">
        <f>IF(ISNA(VLOOKUP($A64,#REF!,18,FALSE))=TRUE,"Invalid ID#",VLOOKUP($A64,#REF!,18,FALSE))</f>
        <v>#REF!</v>
      </c>
      <c r="R64" s="492" t="e">
        <f>IF(ISNA(VLOOKUP($A64,#REF!,19,FALSE))=TRUE,"Invalid ID#",VLOOKUP($A64,#REF!,19,FALSE))</f>
        <v>#REF!</v>
      </c>
    </row>
    <row r="65" spans="1:18" s="100" customFormat="1" ht="12" customHeight="1" outlineLevel="1">
      <c r="A65" s="481" t="s">
        <v>20</v>
      </c>
      <c r="B65" s="482" t="e">
        <f>IF(ISNA(VLOOKUP($A65,#REF!,9,FALSE))=TRUE,"Invalid ID#",VLOOKUP($A65,#REF!,9,FALSE))</f>
        <v>#REF!</v>
      </c>
      <c r="C65" s="482" t="e">
        <f>IF(ISNA(VLOOKUP($A65,#REF!,10,FALSE))=TRUE,"Invalid ID#",VLOOKUP($A65,#REF!,10,FALSE))</f>
        <v>#REF!</v>
      </c>
      <c r="D65" s="483"/>
      <c r="E65" s="488" t="e">
        <f>IF(ISNA(VLOOKUP($A65,#REF!,7,FALSE))=TRUE,"Invalid ID#",VLOOKUP($A65,#REF!,7,FALSE))</f>
        <v>#REF!</v>
      </c>
      <c r="F65" s="488" t="e">
        <f>IF(ISNA(VLOOKUP($A65,#REF!,8,FALSE))=TRUE,"Invalid ID#",VLOOKUP($A65,#REF!,8,FALSE))</f>
        <v>#REF!</v>
      </c>
      <c r="G65" s="488" t="e">
        <f>IF(ISNA(VLOOKUP($A65,#REF!,12,FALSE))=TRUE,"Invalid ID#",VLOOKUP($A65,#REF!,12,FALSE))</f>
        <v>#REF!</v>
      </c>
      <c r="H65" s="485">
        <v>0</v>
      </c>
      <c r="I65" s="486" t="e">
        <f>IF(ISTEXT((VLOOKUP(A65,#REF!,13,FALSE))),(VLOOKUP(A65,#REF!,13,FALSE)),IF(ISNUMBER(VLOOKUP(A65,#REF!,13,FALSE))*ExchangeRate,VLOOKUP(A65,#REF!,13,FALSE))*ExchangeRate)</f>
        <v>#REF!</v>
      </c>
      <c r="J65" s="487" t="e">
        <f t="shared" si="10"/>
        <v>#REF!</v>
      </c>
      <c r="K65" s="485"/>
      <c r="L65" s="488" t="e">
        <f>IF(ISNA(VLOOKUP($A65,#REF!,14,FALSE))=TRUE,"Invalid ID#",VLOOKUP($A65,#REF!,14,FALSE))</f>
        <v>#REF!</v>
      </c>
      <c r="M65" s="516" t="e">
        <f>IF(ISNA(VLOOKUP($A65,#REF!,15,FALSE))=TRUE,"Invalid ID#",VLOOKUP($A65,#REF!,15,FALSE))</f>
        <v>#REF!</v>
      </c>
      <c r="N65" s="490" t="e">
        <f>IF(ISNA(VLOOKUP($A65,#REF!,16,FALSE))=TRUE,"Invalid ID#",VLOOKUP($A65,#REF!,16,FALSE))</f>
        <v>#REF!</v>
      </c>
      <c r="O65" s="491" t="e">
        <f t="shared" si="11"/>
        <v>#REF!</v>
      </c>
      <c r="P65" s="492" t="e">
        <f>IF(ISNA(VLOOKUP($A65,#REF!,17,FALSE))=TRUE,"Invalid ID#",VLOOKUP($A65,#REF!,17,FALSE))</f>
        <v>#REF!</v>
      </c>
      <c r="Q65" s="492" t="e">
        <f>IF(ISNA(VLOOKUP($A65,#REF!,18,FALSE))=TRUE,"Invalid ID#",VLOOKUP($A65,#REF!,18,FALSE))</f>
        <v>#REF!</v>
      </c>
      <c r="R65" s="492" t="e">
        <f>IF(ISNA(VLOOKUP($A65,#REF!,19,FALSE))=TRUE,"Invalid ID#",VLOOKUP($A65,#REF!,19,FALSE))</f>
        <v>#REF!</v>
      </c>
    </row>
    <row r="66" spans="1:18" s="100" customFormat="1" ht="12" customHeight="1" outlineLevel="1">
      <c r="A66" s="481" t="s">
        <v>20</v>
      </c>
      <c r="B66" s="482" t="e">
        <f>IF(ISNA(VLOOKUP($A66,#REF!,9,FALSE))=TRUE,"Invalid ID#",VLOOKUP($A66,#REF!,9,FALSE))</f>
        <v>#REF!</v>
      </c>
      <c r="C66" s="482" t="e">
        <f>IF(ISNA(VLOOKUP($A66,#REF!,10,FALSE))=TRUE,"Invalid ID#",VLOOKUP($A66,#REF!,10,FALSE))</f>
        <v>#REF!</v>
      </c>
      <c r="D66" s="483"/>
      <c r="E66" s="488" t="e">
        <f>IF(ISNA(VLOOKUP($A66,#REF!,7,FALSE))=TRUE,"Invalid ID#",VLOOKUP($A66,#REF!,7,FALSE))</f>
        <v>#REF!</v>
      </c>
      <c r="F66" s="488" t="e">
        <f>IF(ISNA(VLOOKUP($A66,#REF!,8,FALSE))=TRUE,"Invalid ID#",VLOOKUP($A66,#REF!,8,FALSE))</f>
        <v>#REF!</v>
      </c>
      <c r="G66" s="488" t="e">
        <f>IF(ISNA(VLOOKUP($A66,#REF!,12,FALSE))=TRUE,"Invalid ID#",VLOOKUP($A66,#REF!,12,FALSE))</f>
        <v>#REF!</v>
      </c>
      <c r="H66" s="485">
        <v>0</v>
      </c>
      <c r="I66" s="486" t="e">
        <f>IF(ISTEXT((VLOOKUP(A66,#REF!,13,FALSE))),(VLOOKUP(A66,#REF!,13,FALSE)),IF(ISNUMBER(VLOOKUP(A66,#REF!,13,FALSE))*ExchangeRate,VLOOKUP(A66,#REF!,13,FALSE))*ExchangeRate)</f>
        <v>#REF!</v>
      </c>
      <c r="J66" s="487" t="e">
        <f t="shared" si="10"/>
        <v>#REF!</v>
      </c>
      <c r="K66" s="485"/>
      <c r="L66" s="488" t="e">
        <f>IF(ISNA(VLOOKUP($A66,#REF!,14,FALSE))=TRUE,"Invalid ID#",VLOOKUP($A66,#REF!,14,FALSE))</f>
        <v>#REF!</v>
      </c>
      <c r="M66" s="516" t="e">
        <f>IF(ISNA(VLOOKUP($A66,#REF!,15,FALSE))=TRUE,"Invalid ID#",VLOOKUP($A66,#REF!,15,FALSE))</f>
        <v>#REF!</v>
      </c>
      <c r="N66" s="490" t="e">
        <f>IF(ISNA(VLOOKUP($A66,#REF!,16,FALSE))=TRUE,"Invalid ID#",VLOOKUP($A66,#REF!,16,FALSE))</f>
        <v>#REF!</v>
      </c>
      <c r="O66" s="491" t="e">
        <f t="shared" si="11"/>
        <v>#REF!</v>
      </c>
      <c r="P66" s="492" t="e">
        <f>IF(ISNA(VLOOKUP($A66,#REF!,17,FALSE))=TRUE,"Invalid ID#",VLOOKUP($A66,#REF!,17,FALSE))</f>
        <v>#REF!</v>
      </c>
      <c r="Q66" s="492" t="e">
        <f>IF(ISNA(VLOOKUP($A66,#REF!,18,FALSE))=TRUE,"Invalid ID#",VLOOKUP($A66,#REF!,18,FALSE))</f>
        <v>#REF!</v>
      </c>
      <c r="R66" s="492" t="e">
        <f>IF(ISNA(VLOOKUP($A66,#REF!,19,FALSE))=TRUE,"Invalid ID#",VLOOKUP($A66,#REF!,19,FALSE))</f>
        <v>#REF!</v>
      </c>
    </row>
    <row r="67" spans="1:18" s="100" customFormat="1" ht="12" customHeight="1" outlineLevel="1" thickBot="1">
      <c r="A67" s="481" t="s">
        <v>20</v>
      </c>
      <c r="B67" s="482" t="e">
        <f>IF(ISNA(VLOOKUP($A67,#REF!,9,FALSE))=TRUE,"Invalid ID#",VLOOKUP($A67,#REF!,9,FALSE))</f>
        <v>#REF!</v>
      </c>
      <c r="C67" s="482" t="e">
        <f>IF(ISNA(VLOOKUP($A67,#REF!,10,FALSE))=TRUE,"Invalid ID#",VLOOKUP($A67,#REF!,10,FALSE))</f>
        <v>#REF!</v>
      </c>
      <c r="D67" s="483"/>
      <c r="E67" s="488" t="e">
        <f>IF(ISNA(VLOOKUP($A67,#REF!,7,FALSE))=TRUE,"Invalid ID#",VLOOKUP($A67,#REF!,7,FALSE))</f>
        <v>#REF!</v>
      </c>
      <c r="F67" s="488" t="e">
        <f>IF(ISNA(VLOOKUP($A67,#REF!,8,FALSE))=TRUE,"Invalid ID#",VLOOKUP($A67,#REF!,8,FALSE))</f>
        <v>#REF!</v>
      </c>
      <c r="G67" s="488" t="e">
        <f>IF(ISNA(VLOOKUP($A67,#REF!,12,FALSE))=TRUE,"Invalid ID#",VLOOKUP($A67,#REF!,12,FALSE))</f>
        <v>#REF!</v>
      </c>
      <c r="H67" s="485">
        <v>0</v>
      </c>
      <c r="I67" s="486" t="e">
        <f>IF(ISTEXT((VLOOKUP(A67,#REF!,13,FALSE))),(VLOOKUP(A67,#REF!,13,FALSE)),IF(ISNUMBER(VLOOKUP(A67,#REF!,13,FALSE))*ExchangeRate,VLOOKUP(A67,#REF!,13,FALSE))*ExchangeRate)</f>
        <v>#REF!</v>
      </c>
      <c r="J67" s="487" t="e">
        <f t="shared" si="10"/>
        <v>#REF!</v>
      </c>
      <c r="K67" s="485"/>
      <c r="L67" s="488" t="e">
        <f>IF(ISNA(VLOOKUP($A67,#REF!,14,FALSE))=TRUE,"Invalid ID#",VLOOKUP($A67,#REF!,14,FALSE))</f>
        <v>#REF!</v>
      </c>
      <c r="M67" s="516" t="e">
        <f>IF(ISNA(VLOOKUP($A67,#REF!,15,FALSE))=TRUE,"Invalid ID#",VLOOKUP($A67,#REF!,15,FALSE))</f>
        <v>#REF!</v>
      </c>
      <c r="N67" s="490" t="e">
        <f>IF(ISNA(VLOOKUP($A67,#REF!,16,FALSE))=TRUE,"Invalid ID#",VLOOKUP($A67,#REF!,16,FALSE))</f>
        <v>#REF!</v>
      </c>
      <c r="O67" s="491" t="e">
        <f t="shared" si="11"/>
        <v>#REF!</v>
      </c>
      <c r="P67" s="492" t="e">
        <f>IF(ISNA(VLOOKUP($A67,#REF!,17,FALSE))=TRUE,"Invalid ID#",VLOOKUP($A67,#REF!,17,FALSE))</f>
        <v>#REF!</v>
      </c>
      <c r="Q67" s="492" t="e">
        <f>IF(ISNA(VLOOKUP($A67,#REF!,18,FALSE))=TRUE,"Invalid ID#",VLOOKUP($A67,#REF!,18,FALSE))</f>
        <v>#REF!</v>
      </c>
      <c r="R67" s="492" t="e">
        <f>IF(ISNA(VLOOKUP($A67,#REF!,19,FALSE))=TRUE,"Invalid ID#",VLOOKUP($A67,#REF!,19,FALSE))</f>
        <v>#REF!</v>
      </c>
    </row>
    <row r="68" spans="1:18" s="100" customFormat="1" ht="12" customHeight="1" outlineLevel="1" thickTop="1">
      <c r="A68" s="97"/>
      <c r="B68" s="98"/>
      <c r="C68" s="98"/>
      <c r="D68" s="327"/>
      <c r="E68" s="327"/>
      <c r="F68" s="327"/>
      <c r="G68" s="325"/>
      <c r="H68" s="359"/>
      <c r="I68" s="25"/>
      <c r="J68" s="495"/>
      <c r="K68" s="496" t="e">
        <f>SUM(J60:J68)</f>
        <v>#REF!</v>
      </c>
      <c r="L68" s="451"/>
      <c r="M68" s="451"/>
      <c r="N68" s="27"/>
      <c r="O68" s="28"/>
      <c r="P68" s="29"/>
      <c r="Q68" s="29"/>
      <c r="R68" s="29"/>
    </row>
    <row r="69" spans="1:18" s="104" customFormat="1" ht="12" customHeight="1" outlineLevel="1">
      <c r="A69" s="101"/>
      <c r="B69" s="102"/>
      <c r="C69" s="102"/>
      <c r="D69" s="325"/>
      <c r="E69" s="325"/>
      <c r="F69" s="325"/>
      <c r="G69" s="103"/>
      <c r="H69" s="349"/>
      <c r="I69" s="349"/>
      <c r="J69" s="26"/>
      <c r="L69" s="452"/>
      <c r="M69" s="452"/>
      <c r="N69" s="246"/>
      <c r="O69" s="106"/>
      <c r="P69" s="247"/>
      <c r="Q69" s="247"/>
      <c r="R69" s="247"/>
    </row>
    <row r="70" spans="1:18" s="114" customFormat="1" ht="12" customHeight="1" outlineLevel="1">
      <c r="A70" s="107"/>
      <c r="B70" s="108"/>
      <c r="C70" s="108"/>
      <c r="D70" s="92" t="s">
        <v>74</v>
      </c>
      <c r="E70" s="109"/>
      <c r="F70" s="109"/>
      <c r="G70" s="111"/>
      <c r="H70" s="112"/>
      <c r="I70" s="112"/>
      <c r="J70" s="112"/>
      <c r="K70" s="112"/>
      <c r="L70" s="453"/>
      <c r="M70" s="453"/>
      <c r="N70" s="248"/>
      <c r="O70" s="113"/>
      <c r="P70" s="249"/>
      <c r="Q70" s="249"/>
      <c r="R70" s="249"/>
    </row>
    <row r="71" spans="1:18" s="100" customFormat="1" ht="12" customHeight="1" outlineLevel="1">
      <c r="A71" s="481" t="s">
        <v>20</v>
      </c>
      <c r="B71" s="482" t="e">
        <f>IF(ISNA(VLOOKUP($A71,#REF!,9,FALSE))=TRUE,"Invalid ID#",VLOOKUP($A71,#REF!,9,FALSE))</f>
        <v>#REF!</v>
      </c>
      <c r="C71" s="482" t="e">
        <f>IF(ISNA(VLOOKUP($A71,#REF!,10,FALSE))=TRUE,"Invalid ID#",VLOOKUP($A71,#REF!,10,FALSE))</f>
        <v>#REF!</v>
      </c>
      <c r="D71" s="483"/>
      <c r="E71" s="488" t="e">
        <f>IF(ISNA(VLOOKUP($A71,#REF!,7,FALSE))=TRUE,"Invalid ID#",VLOOKUP($A71,#REF!,7,FALSE))</f>
        <v>#REF!</v>
      </c>
      <c r="F71" s="488" t="e">
        <f>IF(ISNA(VLOOKUP($A71,#REF!,8,FALSE))=TRUE,"Invalid ID#",VLOOKUP($A71,#REF!,8,FALSE))</f>
        <v>#REF!</v>
      </c>
      <c r="G71" s="488" t="e">
        <f>IF(ISNA(VLOOKUP($A71,#REF!,12,FALSE))=TRUE,"Invalid ID#",VLOOKUP($A71,#REF!,12,FALSE))</f>
        <v>#REF!</v>
      </c>
      <c r="H71" s="485">
        <v>0</v>
      </c>
      <c r="I71" s="486" t="e">
        <f>IF(ISTEXT((VLOOKUP(A71,#REF!,13,FALSE))),(VLOOKUP(A71,#REF!,13,FALSE)),IF(ISNUMBER(VLOOKUP(A71,#REF!,13,FALSE))*ExchangeRate,VLOOKUP(A71,#REF!,13,FALSE))*ExchangeRate)</f>
        <v>#REF!</v>
      </c>
      <c r="J71" s="487" t="e">
        <f t="shared" ref="J71:J77" si="12">IF(ISTEXT(I71),I71,H71*I71)</f>
        <v>#REF!</v>
      </c>
      <c r="K71" s="485"/>
      <c r="L71" s="488" t="e">
        <f>IF(ISNA(VLOOKUP($A71,#REF!,14,FALSE))=TRUE,"Invalid ID#",VLOOKUP($A71,#REF!,14,FALSE))</f>
        <v>#REF!</v>
      </c>
      <c r="M71" s="516" t="e">
        <f>IF(ISNA(VLOOKUP($A71,#REF!,15,FALSE))=TRUE,"Invalid ID#",VLOOKUP($A71,#REF!,15,FALSE))</f>
        <v>#REF!</v>
      </c>
      <c r="N71" s="490" t="e">
        <f>IF(ISNA(VLOOKUP($A71,#REF!,16,FALSE))=TRUE,"Invalid ID#",VLOOKUP($A71,#REF!,16,FALSE))</f>
        <v>#REF!</v>
      </c>
      <c r="O71" s="491" t="e">
        <f t="shared" ref="O71:O77" si="13">ROUNDUP((H71*N71),0)</f>
        <v>#REF!</v>
      </c>
      <c r="P71" s="492" t="e">
        <f>IF(ISNA(VLOOKUP($A71,#REF!,17,FALSE))=TRUE,"Invalid ID#",VLOOKUP($A71,#REF!,17,FALSE))</f>
        <v>#REF!</v>
      </c>
      <c r="Q71" s="492" t="e">
        <f>IF(ISNA(VLOOKUP($A71,#REF!,18,FALSE))=TRUE,"Invalid ID#",VLOOKUP($A71,#REF!,18,FALSE))</f>
        <v>#REF!</v>
      </c>
      <c r="R71" s="492" t="e">
        <f>IF(ISNA(VLOOKUP($A71,#REF!,19,FALSE))=TRUE,"Invalid ID#",VLOOKUP($A71,#REF!,19,FALSE))</f>
        <v>#REF!</v>
      </c>
    </row>
    <row r="72" spans="1:18" s="100" customFormat="1" ht="12" customHeight="1" outlineLevel="1">
      <c r="A72" s="481" t="s">
        <v>20</v>
      </c>
      <c r="B72" s="482" t="e">
        <f>IF(ISNA(VLOOKUP($A72,#REF!,9,FALSE))=TRUE,"Invalid ID#",VLOOKUP($A72,#REF!,9,FALSE))</f>
        <v>#REF!</v>
      </c>
      <c r="C72" s="482" t="e">
        <f>IF(ISNA(VLOOKUP($A72,#REF!,10,FALSE))=TRUE,"Invalid ID#",VLOOKUP($A72,#REF!,10,FALSE))</f>
        <v>#REF!</v>
      </c>
      <c r="D72" s="483"/>
      <c r="E72" s="488" t="e">
        <f>IF(ISNA(VLOOKUP($A72,#REF!,7,FALSE))=TRUE,"Invalid ID#",VLOOKUP($A72,#REF!,7,FALSE))</f>
        <v>#REF!</v>
      </c>
      <c r="F72" s="488" t="e">
        <f>IF(ISNA(VLOOKUP($A72,#REF!,8,FALSE))=TRUE,"Invalid ID#",VLOOKUP($A72,#REF!,8,FALSE))</f>
        <v>#REF!</v>
      </c>
      <c r="G72" s="488" t="e">
        <f>IF(ISNA(VLOOKUP($A72,#REF!,12,FALSE))=TRUE,"Invalid ID#",VLOOKUP($A72,#REF!,12,FALSE))</f>
        <v>#REF!</v>
      </c>
      <c r="H72" s="485">
        <v>0</v>
      </c>
      <c r="I72" s="486" t="e">
        <f>IF(ISTEXT((VLOOKUP(A72,#REF!,13,FALSE))),(VLOOKUP(A72,#REF!,13,FALSE)),IF(ISNUMBER(VLOOKUP(A72,#REF!,13,FALSE))*ExchangeRate,VLOOKUP(A72,#REF!,13,FALSE))*ExchangeRate)</f>
        <v>#REF!</v>
      </c>
      <c r="J72" s="487" t="e">
        <f t="shared" si="12"/>
        <v>#REF!</v>
      </c>
      <c r="K72" s="485"/>
      <c r="L72" s="488" t="e">
        <f>IF(ISNA(VLOOKUP($A72,#REF!,14,FALSE))=TRUE,"Invalid ID#",VLOOKUP($A72,#REF!,14,FALSE))</f>
        <v>#REF!</v>
      </c>
      <c r="M72" s="516" t="e">
        <f>IF(ISNA(VLOOKUP($A72,#REF!,15,FALSE))=TRUE,"Invalid ID#",VLOOKUP($A72,#REF!,15,FALSE))</f>
        <v>#REF!</v>
      </c>
      <c r="N72" s="490" t="e">
        <f>IF(ISNA(VLOOKUP($A72,#REF!,16,FALSE))=TRUE,"Invalid ID#",VLOOKUP($A72,#REF!,16,FALSE))</f>
        <v>#REF!</v>
      </c>
      <c r="O72" s="491" t="e">
        <f t="shared" si="13"/>
        <v>#REF!</v>
      </c>
      <c r="P72" s="492" t="e">
        <f>IF(ISNA(VLOOKUP($A72,#REF!,17,FALSE))=TRUE,"Invalid ID#",VLOOKUP($A72,#REF!,17,FALSE))</f>
        <v>#REF!</v>
      </c>
      <c r="Q72" s="492" t="e">
        <f>IF(ISNA(VLOOKUP($A72,#REF!,18,FALSE))=TRUE,"Invalid ID#",VLOOKUP($A72,#REF!,18,FALSE))</f>
        <v>#REF!</v>
      </c>
      <c r="R72" s="492" t="e">
        <f>IF(ISNA(VLOOKUP($A72,#REF!,19,FALSE))=TRUE,"Invalid ID#",VLOOKUP($A72,#REF!,19,FALSE))</f>
        <v>#REF!</v>
      </c>
    </row>
    <row r="73" spans="1:18" s="100" customFormat="1" ht="12" customHeight="1" outlineLevel="1">
      <c r="A73" s="481" t="s">
        <v>20</v>
      </c>
      <c r="B73" s="482" t="e">
        <f>IF(ISNA(VLOOKUP($A73,#REF!,9,FALSE))=TRUE,"Invalid ID#",VLOOKUP($A73,#REF!,9,FALSE))</f>
        <v>#REF!</v>
      </c>
      <c r="C73" s="482" t="e">
        <f>IF(ISNA(VLOOKUP($A73,#REF!,10,FALSE))=TRUE,"Invalid ID#",VLOOKUP($A73,#REF!,10,FALSE))</f>
        <v>#REF!</v>
      </c>
      <c r="D73" s="483"/>
      <c r="E73" s="488" t="e">
        <f>IF(ISNA(VLOOKUP($A73,#REF!,7,FALSE))=TRUE,"Invalid ID#",VLOOKUP($A73,#REF!,7,FALSE))</f>
        <v>#REF!</v>
      </c>
      <c r="F73" s="488" t="e">
        <f>IF(ISNA(VLOOKUP($A73,#REF!,8,FALSE))=TRUE,"Invalid ID#",VLOOKUP($A73,#REF!,8,FALSE))</f>
        <v>#REF!</v>
      </c>
      <c r="G73" s="488" t="e">
        <f>IF(ISNA(VLOOKUP($A73,#REF!,12,FALSE))=TRUE,"Invalid ID#",VLOOKUP($A73,#REF!,12,FALSE))</f>
        <v>#REF!</v>
      </c>
      <c r="H73" s="485">
        <v>0</v>
      </c>
      <c r="I73" s="486" t="e">
        <f>IF(ISTEXT((VLOOKUP(A73,#REF!,13,FALSE))),(VLOOKUP(A73,#REF!,13,FALSE)),IF(ISNUMBER(VLOOKUP(A73,#REF!,13,FALSE))*ExchangeRate,VLOOKUP(A73,#REF!,13,FALSE))*ExchangeRate)</f>
        <v>#REF!</v>
      </c>
      <c r="J73" s="487" t="e">
        <f t="shared" si="12"/>
        <v>#REF!</v>
      </c>
      <c r="K73" s="485"/>
      <c r="L73" s="488" t="e">
        <f>IF(ISNA(VLOOKUP($A73,#REF!,14,FALSE))=TRUE,"Invalid ID#",VLOOKUP($A73,#REF!,14,FALSE))</f>
        <v>#REF!</v>
      </c>
      <c r="M73" s="516" t="e">
        <f>IF(ISNA(VLOOKUP($A73,#REF!,15,FALSE))=TRUE,"Invalid ID#",VLOOKUP($A73,#REF!,15,FALSE))</f>
        <v>#REF!</v>
      </c>
      <c r="N73" s="490" t="e">
        <f>IF(ISNA(VLOOKUP($A73,#REF!,16,FALSE))=TRUE,"Invalid ID#",VLOOKUP($A73,#REF!,16,FALSE))</f>
        <v>#REF!</v>
      </c>
      <c r="O73" s="491" t="e">
        <f t="shared" si="13"/>
        <v>#REF!</v>
      </c>
      <c r="P73" s="492" t="e">
        <f>IF(ISNA(VLOOKUP($A73,#REF!,17,FALSE))=TRUE,"Invalid ID#",VLOOKUP($A73,#REF!,17,FALSE))</f>
        <v>#REF!</v>
      </c>
      <c r="Q73" s="492" t="e">
        <f>IF(ISNA(VLOOKUP($A73,#REF!,18,FALSE))=TRUE,"Invalid ID#",VLOOKUP($A73,#REF!,18,FALSE))</f>
        <v>#REF!</v>
      </c>
      <c r="R73" s="492" t="e">
        <f>IF(ISNA(VLOOKUP($A73,#REF!,19,FALSE))=TRUE,"Invalid ID#",VLOOKUP($A73,#REF!,19,FALSE))</f>
        <v>#REF!</v>
      </c>
    </row>
    <row r="74" spans="1:18" s="100" customFormat="1" ht="12" customHeight="1" outlineLevel="1">
      <c r="A74" s="481" t="s">
        <v>20</v>
      </c>
      <c r="B74" s="482" t="e">
        <f>IF(ISNA(VLOOKUP($A74,#REF!,9,FALSE))=TRUE,"Invalid ID#",VLOOKUP($A74,#REF!,9,FALSE))</f>
        <v>#REF!</v>
      </c>
      <c r="C74" s="482" t="e">
        <f>IF(ISNA(VLOOKUP($A74,#REF!,10,FALSE))=TRUE,"Invalid ID#",VLOOKUP($A74,#REF!,10,FALSE))</f>
        <v>#REF!</v>
      </c>
      <c r="D74" s="483"/>
      <c r="E74" s="488" t="e">
        <f>IF(ISNA(VLOOKUP($A74,#REF!,7,FALSE))=TRUE,"Invalid ID#",VLOOKUP($A74,#REF!,7,FALSE))</f>
        <v>#REF!</v>
      </c>
      <c r="F74" s="488" t="e">
        <f>IF(ISNA(VLOOKUP($A74,#REF!,8,FALSE))=TRUE,"Invalid ID#",VLOOKUP($A74,#REF!,8,FALSE))</f>
        <v>#REF!</v>
      </c>
      <c r="G74" s="488" t="e">
        <f>IF(ISNA(VLOOKUP($A74,#REF!,12,FALSE))=TRUE,"Invalid ID#",VLOOKUP($A74,#REF!,12,FALSE))</f>
        <v>#REF!</v>
      </c>
      <c r="H74" s="485">
        <v>0</v>
      </c>
      <c r="I74" s="486" t="e">
        <f>IF(ISTEXT((VLOOKUP(A74,#REF!,13,FALSE))),(VLOOKUP(A74,#REF!,13,FALSE)),IF(ISNUMBER(VLOOKUP(A74,#REF!,13,FALSE))*ExchangeRate,VLOOKUP(A74,#REF!,13,FALSE))*ExchangeRate)</f>
        <v>#REF!</v>
      </c>
      <c r="J74" s="487" t="e">
        <f t="shared" si="12"/>
        <v>#REF!</v>
      </c>
      <c r="K74" s="485"/>
      <c r="L74" s="488" t="e">
        <f>IF(ISNA(VLOOKUP($A74,#REF!,14,FALSE))=TRUE,"Invalid ID#",VLOOKUP($A74,#REF!,14,FALSE))</f>
        <v>#REF!</v>
      </c>
      <c r="M74" s="516" t="e">
        <f>IF(ISNA(VLOOKUP($A74,#REF!,15,FALSE))=TRUE,"Invalid ID#",VLOOKUP($A74,#REF!,15,FALSE))</f>
        <v>#REF!</v>
      </c>
      <c r="N74" s="490" t="e">
        <f>IF(ISNA(VLOOKUP($A74,#REF!,16,FALSE))=TRUE,"Invalid ID#",VLOOKUP($A74,#REF!,16,FALSE))</f>
        <v>#REF!</v>
      </c>
      <c r="O74" s="491" t="e">
        <f t="shared" si="13"/>
        <v>#REF!</v>
      </c>
      <c r="P74" s="492" t="e">
        <f>IF(ISNA(VLOOKUP($A74,#REF!,17,FALSE))=TRUE,"Invalid ID#",VLOOKUP($A74,#REF!,17,FALSE))</f>
        <v>#REF!</v>
      </c>
      <c r="Q74" s="492" t="e">
        <f>IF(ISNA(VLOOKUP($A74,#REF!,18,FALSE))=TRUE,"Invalid ID#",VLOOKUP($A74,#REF!,18,FALSE))</f>
        <v>#REF!</v>
      </c>
      <c r="R74" s="492" t="e">
        <f>IF(ISNA(VLOOKUP($A74,#REF!,19,FALSE))=TRUE,"Invalid ID#",VLOOKUP($A74,#REF!,19,FALSE))</f>
        <v>#REF!</v>
      </c>
    </row>
    <row r="75" spans="1:18" s="100" customFormat="1" ht="12" customHeight="1" outlineLevel="1">
      <c r="A75" s="481" t="s">
        <v>20</v>
      </c>
      <c r="B75" s="482" t="e">
        <f>IF(ISNA(VLOOKUP($A75,#REF!,9,FALSE))=TRUE,"Invalid ID#",VLOOKUP($A75,#REF!,9,FALSE))</f>
        <v>#REF!</v>
      </c>
      <c r="C75" s="482" t="e">
        <f>IF(ISNA(VLOOKUP($A75,#REF!,10,FALSE))=TRUE,"Invalid ID#",VLOOKUP($A75,#REF!,10,FALSE))</f>
        <v>#REF!</v>
      </c>
      <c r="D75" s="483"/>
      <c r="E75" s="488" t="e">
        <f>IF(ISNA(VLOOKUP($A75,#REF!,7,FALSE))=TRUE,"Invalid ID#",VLOOKUP($A75,#REF!,7,FALSE))</f>
        <v>#REF!</v>
      </c>
      <c r="F75" s="488" t="e">
        <f>IF(ISNA(VLOOKUP($A75,#REF!,8,FALSE))=TRUE,"Invalid ID#",VLOOKUP($A75,#REF!,8,FALSE))</f>
        <v>#REF!</v>
      </c>
      <c r="G75" s="488" t="e">
        <f>IF(ISNA(VLOOKUP($A75,#REF!,12,FALSE))=TRUE,"Invalid ID#",VLOOKUP($A75,#REF!,12,FALSE))</f>
        <v>#REF!</v>
      </c>
      <c r="H75" s="485">
        <v>0</v>
      </c>
      <c r="I75" s="486" t="e">
        <f>IF(ISTEXT((VLOOKUP(A75,#REF!,13,FALSE))),(VLOOKUP(A75,#REF!,13,FALSE)),IF(ISNUMBER(VLOOKUP(A75,#REF!,13,FALSE))*ExchangeRate,VLOOKUP(A75,#REF!,13,FALSE))*ExchangeRate)</f>
        <v>#REF!</v>
      </c>
      <c r="J75" s="487" t="e">
        <f t="shared" si="12"/>
        <v>#REF!</v>
      </c>
      <c r="K75" s="485"/>
      <c r="L75" s="488" t="e">
        <f>IF(ISNA(VLOOKUP($A75,#REF!,14,FALSE))=TRUE,"Invalid ID#",VLOOKUP($A75,#REF!,14,FALSE))</f>
        <v>#REF!</v>
      </c>
      <c r="M75" s="516" t="e">
        <f>IF(ISNA(VLOOKUP($A75,#REF!,15,FALSE))=TRUE,"Invalid ID#",VLOOKUP($A75,#REF!,15,FALSE))</f>
        <v>#REF!</v>
      </c>
      <c r="N75" s="490" t="e">
        <f>IF(ISNA(VLOOKUP($A75,#REF!,16,FALSE))=TRUE,"Invalid ID#",VLOOKUP($A75,#REF!,16,FALSE))</f>
        <v>#REF!</v>
      </c>
      <c r="O75" s="491" t="e">
        <f t="shared" si="13"/>
        <v>#REF!</v>
      </c>
      <c r="P75" s="492" t="e">
        <f>IF(ISNA(VLOOKUP($A75,#REF!,17,FALSE))=TRUE,"Invalid ID#",VLOOKUP($A75,#REF!,17,FALSE))</f>
        <v>#REF!</v>
      </c>
      <c r="Q75" s="492" t="e">
        <f>IF(ISNA(VLOOKUP($A75,#REF!,18,FALSE))=TRUE,"Invalid ID#",VLOOKUP($A75,#REF!,18,FALSE))</f>
        <v>#REF!</v>
      </c>
      <c r="R75" s="492" t="e">
        <f>IF(ISNA(VLOOKUP($A75,#REF!,19,FALSE))=TRUE,"Invalid ID#",VLOOKUP($A75,#REF!,19,FALSE))</f>
        <v>#REF!</v>
      </c>
    </row>
    <row r="76" spans="1:18" s="100" customFormat="1" ht="12" customHeight="1" outlineLevel="1">
      <c r="A76" s="481" t="s">
        <v>20</v>
      </c>
      <c r="B76" s="482" t="e">
        <f>IF(ISNA(VLOOKUP($A76,#REF!,9,FALSE))=TRUE,"Invalid ID#",VLOOKUP($A76,#REF!,9,FALSE))</f>
        <v>#REF!</v>
      </c>
      <c r="C76" s="482" t="e">
        <f>IF(ISNA(VLOOKUP($A76,#REF!,10,FALSE))=TRUE,"Invalid ID#",VLOOKUP($A76,#REF!,10,FALSE))</f>
        <v>#REF!</v>
      </c>
      <c r="D76" s="483"/>
      <c r="E76" s="488" t="e">
        <f>IF(ISNA(VLOOKUP($A76,#REF!,7,FALSE))=TRUE,"Invalid ID#",VLOOKUP($A76,#REF!,7,FALSE))</f>
        <v>#REF!</v>
      </c>
      <c r="F76" s="488" t="e">
        <f>IF(ISNA(VLOOKUP($A76,#REF!,8,FALSE))=TRUE,"Invalid ID#",VLOOKUP($A76,#REF!,8,FALSE))</f>
        <v>#REF!</v>
      </c>
      <c r="G76" s="488" t="e">
        <f>IF(ISNA(VLOOKUP($A76,#REF!,12,FALSE))=TRUE,"Invalid ID#",VLOOKUP($A76,#REF!,12,FALSE))</f>
        <v>#REF!</v>
      </c>
      <c r="H76" s="485">
        <v>0</v>
      </c>
      <c r="I76" s="486" t="e">
        <f>IF(ISTEXT((VLOOKUP(A76,#REF!,13,FALSE))),(VLOOKUP(A76,#REF!,13,FALSE)),IF(ISNUMBER(VLOOKUP(A76,#REF!,13,FALSE))*ExchangeRate,VLOOKUP(A76,#REF!,13,FALSE))*ExchangeRate)</f>
        <v>#REF!</v>
      </c>
      <c r="J76" s="487" t="e">
        <f t="shared" si="12"/>
        <v>#REF!</v>
      </c>
      <c r="K76" s="485"/>
      <c r="L76" s="488" t="e">
        <f>IF(ISNA(VLOOKUP($A76,#REF!,14,FALSE))=TRUE,"Invalid ID#",VLOOKUP($A76,#REF!,14,FALSE))</f>
        <v>#REF!</v>
      </c>
      <c r="M76" s="516" t="e">
        <f>IF(ISNA(VLOOKUP($A76,#REF!,15,FALSE))=TRUE,"Invalid ID#",VLOOKUP($A76,#REF!,15,FALSE))</f>
        <v>#REF!</v>
      </c>
      <c r="N76" s="490" t="e">
        <f>IF(ISNA(VLOOKUP($A76,#REF!,16,FALSE))=TRUE,"Invalid ID#",VLOOKUP($A76,#REF!,16,FALSE))</f>
        <v>#REF!</v>
      </c>
      <c r="O76" s="491" t="e">
        <f t="shared" si="13"/>
        <v>#REF!</v>
      </c>
      <c r="P76" s="492" t="e">
        <f>IF(ISNA(VLOOKUP($A76,#REF!,17,FALSE))=TRUE,"Invalid ID#",VLOOKUP($A76,#REF!,17,FALSE))</f>
        <v>#REF!</v>
      </c>
      <c r="Q76" s="492" t="e">
        <f>IF(ISNA(VLOOKUP($A76,#REF!,18,FALSE))=TRUE,"Invalid ID#",VLOOKUP($A76,#REF!,18,FALSE))</f>
        <v>#REF!</v>
      </c>
      <c r="R76" s="492" t="e">
        <f>IF(ISNA(VLOOKUP($A76,#REF!,19,FALSE))=TRUE,"Invalid ID#",VLOOKUP($A76,#REF!,19,FALSE))</f>
        <v>#REF!</v>
      </c>
    </row>
    <row r="77" spans="1:18" s="100" customFormat="1" ht="12" customHeight="1" outlineLevel="1" thickBot="1">
      <c r="A77" s="481" t="s">
        <v>20</v>
      </c>
      <c r="B77" s="482" t="e">
        <f>IF(ISNA(VLOOKUP($A77,#REF!,9,FALSE))=TRUE,"Invalid ID#",VLOOKUP($A77,#REF!,9,FALSE))</f>
        <v>#REF!</v>
      </c>
      <c r="C77" s="482" t="e">
        <f>IF(ISNA(VLOOKUP($A77,#REF!,10,FALSE))=TRUE,"Invalid ID#",VLOOKUP($A77,#REF!,10,FALSE))</f>
        <v>#REF!</v>
      </c>
      <c r="D77" s="483"/>
      <c r="E77" s="488" t="e">
        <f>IF(ISNA(VLOOKUP($A77,#REF!,7,FALSE))=TRUE,"Invalid ID#",VLOOKUP($A77,#REF!,7,FALSE))</f>
        <v>#REF!</v>
      </c>
      <c r="F77" s="488" t="e">
        <f>IF(ISNA(VLOOKUP($A77,#REF!,8,FALSE))=TRUE,"Invalid ID#",VLOOKUP($A77,#REF!,8,FALSE))</f>
        <v>#REF!</v>
      </c>
      <c r="G77" s="488" t="e">
        <f>IF(ISNA(VLOOKUP($A77,#REF!,12,FALSE))=TRUE,"Invalid ID#",VLOOKUP($A77,#REF!,12,FALSE))</f>
        <v>#REF!</v>
      </c>
      <c r="H77" s="485">
        <v>0</v>
      </c>
      <c r="I77" s="486" t="e">
        <f>IF(ISTEXT((VLOOKUP(A77,#REF!,13,FALSE))),(VLOOKUP(A77,#REF!,13,FALSE)),IF(ISNUMBER(VLOOKUP(A77,#REF!,13,FALSE))*ExchangeRate,VLOOKUP(A77,#REF!,13,FALSE))*ExchangeRate)</f>
        <v>#REF!</v>
      </c>
      <c r="J77" s="487" t="e">
        <f t="shared" si="12"/>
        <v>#REF!</v>
      </c>
      <c r="K77" s="485"/>
      <c r="L77" s="488" t="e">
        <f>IF(ISNA(VLOOKUP($A77,#REF!,14,FALSE))=TRUE,"Invalid ID#",VLOOKUP($A77,#REF!,14,FALSE))</f>
        <v>#REF!</v>
      </c>
      <c r="M77" s="516" t="e">
        <f>IF(ISNA(VLOOKUP($A77,#REF!,15,FALSE))=TRUE,"Invalid ID#",VLOOKUP($A77,#REF!,15,FALSE))</f>
        <v>#REF!</v>
      </c>
      <c r="N77" s="490" t="e">
        <f>IF(ISNA(VLOOKUP($A77,#REF!,16,FALSE))=TRUE,"Invalid ID#",VLOOKUP($A77,#REF!,16,FALSE))</f>
        <v>#REF!</v>
      </c>
      <c r="O77" s="491" t="e">
        <f t="shared" si="13"/>
        <v>#REF!</v>
      </c>
      <c r="P77" s="492" t="e">
        <f>IF(ISNA(VLOOKUP($A77,#REF!,17,FALSE))=TRUE,"Invalid ID#",VLOOKUP($A77,#REF!,17,FALSE))</f>
        <v>#REF!</v>
      </c>
      <c r="Q77" s="492" t="e">
        <f>IF(ISNA(VLOOKUP($A77,#REF!,18,FALSE))=TRUE,"Invalid ID#",VLOOKUP($A77,#REF!,18,FALSE))</f>
        <v>#REF!</v>
      </c>
      <c r="R77" s="492" t="e">
        <f>IF(ISNA(VLOOKUP($A77,#REF!,19,FALSE))=TRUE,"Invalid ID#",VLOOKUP($A77,#REF!,19,FALSE))</f>
        <v>#REF!</v>
      </c>
    </row>
    <row r="78" spans="1:18" s="100" customFormat="1" ht="12" customHeight="1" outlineLevel="1" thickTop="1">
      <c r="A78" s="97"/>
      <c r="B78" s="98"/>
      <c r="C78" s="98"/>
      <c r="D78" s="327"/>
      <c r="E78" s="327"/>
      <c r="F78" s="327"/>
      <c r="G78" s="325"/>
      <c r="H78" s="359"/>
      <c r="I78" s="25"/>
      <c r="J78" s="495"/>
      <c r="K78" s="496" t="e">
        <f>SUM(J70:J78)</f>
        <v>#REF!</v>
      </c>
      <c r="L78" s="451"/>
      <c r="M78" s="451"/>
      <c r="N78" s="27"/>
      <c r="O78" s="28"/>
      <c r="P78" s="29"/>
      <c r="Q78" s="29"/>
      <c r="R78" s="29"/>
    </row>
    <row r="79" spans="1:18" s="104" customFormat="1" ht="12" customHeight="1" outlineLevel="1">
      <c r="A79" s="101"/>
      <c r="B79" s="102"/>
      <c r="C79" s="102"/>
      <c r="D79" s="325"/>
      <c r="E79" s="325"/>
      <c r="F79" s="325"/>
      <c r="G79" s="103"/>
      <c r="H79" s="349"/>
      <c r="I79" s="349"/>
      <c r="J79" s="26"/>
      <c r="L79" s="452"/>
      <c r="M79" s="452"/>
      <c r="N79" s="246"/>
      <c r="O79" s="106"/>
      <c r="P79" s="247"/>
      <c r="Q79" s="247"/>
      <c r="R79" s="247"/>
    </row>
    <row r="80" spans="1:18" s="114" customFormat="1" ht="12" customHeight="1" outlineLevel="1">
      <c r="A80" s="107"/>
      <c r="B80" s="108"/>
      <c r="C80" s="108"/>
      <c r="D80" s="92" t="s">
        <v>74</v>
      </c>
      <c r="E80" s="109"/>
      <c r="F80" s="109"/>
      <c r="G80" s="111"/>
      <c r="H80" s="112"/>
      <c r="I80" s="112"/>
      <c r="J80" s="112"/>
      <c r="K80" s="112"/>
      <c r="L80" s="453"/>
      <c r="M80" s="453"/>
      <c r="N80" s="248"/>
      <c r="O80" s="113"/>
      <c r="P80" s="249"/>
      <c r="Q80" s="249"/>
      <c r="R80" s="249"/>
    </row>
    <row r="81" spans="1:18" s="100" customFormat="1" ht="12" customHeight="1" outlineLevel="1">
      <c r="A81" s="481" t="s">
        <v>20</v>
      </c>
      <c r="B81" s="482" t="e">
        <f>IF(ISNA(VLOOKUP($A81,#REF!,9,FALSE))=TRUE,"Invalid ID#",VLOOKUP($A81,#REF!,9,FALSE))</f>
        <v>#REF!</v>
      </c>
      <c r="C81" s="482" t="e">
        <f>IF(ISNA(VLOOKUP($A81,#REF!,10,FALSE))=TRUE,"Invalid ID#",VLOOKUP($A81,#REF!,10,FALSE))</f>
        <v>#REF!</v>
      </c>
      <c r="D81" s="483"/>
      <c r="E81" s="488" t="e">
        <f>IF(ISNA(VLOOKUP($A81,#REF!,7,FALSE))=TRUE,"Invalid ID#",VLOOKUP($A81,#REF!,7,FALSE))</f>
        <v>#REF!</v>
      </c>
      <c r="F81" s="488" t="e">
        <f>IF(ISNA(VLOOKUP($A81,#REF!,8,FALSE))=TRUE,"Invalid ID#",VLOOKUP($A81,#REF!,8,FALSE))</f>
        <v>#REF!</v>
      </c>
      <c r="G81" s="488" t="e">
        <f>IF(ISNA(VLOOKUP($A81,#REF!,12,FALSE))=TRUE,"Invalid ID#",VLOOKUP($A81,#REF!,12,FALSE))</f>
        <v>#REF!</v>
      </c>
      <c r="H81" s="485">
        <v>0</v>
      </c>
      <c r="I81" s="486" t="e">
        <f>IF(ISTEXT((VLOOKUP(A81,#REF!,13,FALSE))),(VLOOKUP(A81,#REF!,13,FALSE)),IF(ISNUMBER(VLOOKUP(A81,#REF!,13,FALSE))*ExchangeRate,VLOOKUP(A81,#REF!,13,FALSE))*ExchangeRate)</f>
        <v>#REF!</v>
      </c>
      <c r="J81" s="487" t="e">
        <f t="shared" ref="J81:J87" si="14">IF(ISTEXT(I81),I81,H81*I81)</f>
        <v>#REF!</v>
      </c>
      <c r="K81" s="485"/>
      <c r="L81" s="488" t="e">
        <f>IF(ISNA(VLOOKUP($A81,#REF!,14,FALSE))=TRUE,"Invalid ID#",VLOOKUP($A81,#REF!,14,FALSE))</f>
        <v>#REF!</v>
      </c>
      <c r="M81" s="516" t="e">
        <f>IF(ISNA(VLOOKUP($A81,#REF!,15,FALSE))=TRUE,"Invalid ID#",VLOOKUP($A81,#REF!,15,FALSE))</f>
        <v>#REF!</v>
      </c>
      <c r="N81" s="490" t="e">
        <f>IF(ISNA(VLOOKUP($A81,#REF!,16,FALSE))=TRUE,"Invalid ID#",VLOOKUP($A81,#REF!,16,FALSE))</f>
        <v>#REF!</v>
      </c>
      <c r="O81" s="491" t="e">
        <f t="shared" ref="O81:O87" si="15">ROUNDUP((H81*N81),0)</f>
        <v>#REF!</v>
      </c>
      <c r="P81" s="492" t="e">
        <f>IF(ISNA(VLOOKUP($A81,#REF!,17,FALSE))=TRUE,"Invalid ID#",VLOOKUP($A81,#REF!,17,FALSE))</f>
        <v>#REF!</v>
      </c>
      <c r="Q81" s="492" t="e">
        <f>IF(ISNA(VLOOKUP($A81,#REF!,18,FALSE))=TRUE,"Invalid ID#",VLOOKUP($A81,#REF!,18,FALSE))</f>
        <v>#REF!</v>
      </c>
      <c r="R81" s="492" t="e">
        <f>IF(ISNA(VLOOKUP($A81,#REF!,19,FALSE))=TRUE,"Invalid ID#",VLOOKUP($A81,#REF!,19,FALSE))</f>
        <v>#REF!</v>
      </c>
    </row>
    <row r="82" spans="1:18" s="100" customFormat="1" ht="12" customHeight="1" outlineLevel="1">
      <c r="A82" s="481" t="s">
        <v>20</v>
      </c>
      <c r="B82" s="482" t="e">
        <f>IF(ISNA(VLOOKUP($A82,#REF!,9,FALSE))=TRUE,"Invalid ID#",VLOOKUP($A82,#REF!,9,FALSE))</f>
        <v>#REF!</v>
      </c>
      <c r="C82" s="482" t="e">
        <f>IF(ISNA(VLOOKUP($A82,#REF!,10,FALSE))=TRUE,"Invalid ID#",VLOOKUP($A82,#REF!,10,FALSE))</f>
        <v>#REF!</v>
      </c>
      <c r="D82" s="483"/>
      <c r="E82" s="488" t="e">
        <f>IF(ISNA(VLOOKUP($A82,#REF!,7,FALSE))=TRUE,"Invalid ID#",VLOOKUP($A82,#REF!,7,FALSE))</f>
        <v>#REF!</v>
      </c>
      <c r="F82" s="488" t="e">
        <f>IF(ISNA(VLOOKUP($A82,#REF!,8,FALSE))=TRUE,"Invalid ID#",VLOOKUP($A82,#REF!,8,FALSE))</f>
        <v>#REF!</v>
      </c>
      <c r="G82" s="488" t="e">
        <f>IF(ISNA(VLOOKUP($A82,#REF!,12,FALSE))=TRUE,"Invalid ID#",VLOOKUP($A82,#REF!,12,FALSE))</f>
        <v>#REF!</v>
      </c>
      <c r="H82" s="485">
        <v>0</v>
      </c>
      <c r="I82" s="486" t="e">
        <f>IF(ISTEXT((VLOOKUP(A82,#REF!,13,FALSE))),(VLOOKUP(A82,#REF!,13,FALSE)),IF(ISNUMBER(VLOOKUP(A82,#REF!,13,FALSE))*ExchangeRate,VLOOKUP(A82,#REF!,13,FALSE))*ExchangeRate)</f>
        <v>#REF!</v>
      </c>
      <c r="J82" s="487" t="e">
        <f t="shared" si="14"/>
        <v>#REF!</v>
      </c>
      <c r="K82" s="485"/>
      <c r="L82" s="488" t="e">
        <f>IF(ISNA(VLOOKUP($A82,#REF!,14,FALSE))=TRUE,"Invalid ID#",VLOOKUP($A82,#REF!,14,FALSE))</f>
        <v>#REF!</v>
      </c>
      <c r="M82" s="516" t="e">
        <f>IF(ISNA(VLOOKUP($A82,#REF!,15,FALSE))=TRUE,"Invalid ID#",VLOOKUP($A82,#REF!,15,FALSE))</f>
        <v>#REF!</v>
      </c>
      <c r="N82" s="490" t="e">
        <f>IF(ISNA(VLOOKUP($A82,#REF!,16,FALSE))=TRUE,"Invalid ID#",VLOOKUP($A82,#REF!,16,FALSE))</f>
        <v>#REF!</v>
      </c>
      <c r="O82" s="491" t="e">
        <f t="shared" si="15"/>
        <v>#REF!</v>
      </c>
      <c r="P82" s="492" t="e">
        <f>IF(ISNA(VLOOKUP($A82,#REF!,17,FALSE))=TRUE,"Invalid ID#",VLOOKUP($A82,#REF!,17,FALSE))</f>
        <v>#REF!</v>
      </c>
      <c r="Q82" s="492" t="e">
        <f>IF(ISNA(VLOOKUP($A82,#REF!,18,FALSE))=TRUE,"Invalid ID#",VLOOKUP($A82,#REF!,18,FALSE))</f>
        <v>#REF!</v>
      </c>
      <c r="R82" s="492" t="e">
        <f>IF(ISNA(VLOOKUP($A82,#REF!,19,FALSE))=TRUE,"Invalid ID#",VLOOKUP($A82,#REF!,19,FALSE))</f>
        <v>#REF!</v>
      </c>
    </row>
    <row r="83" spans="1:18" s="100" customFormat="1" ht="12" customHeight="1" outlineLevel="1">
      <c r="A83" s="481" t="s">
        <v>20</v>
      </c>
      <c r="B83" s="482" t="e">
        <f>IF(ISNA(VLOOKUP($A83,#REF!,9,FALSE))=TRUE,"Invalid ID#",VLOOKUP($A83,#REF!,9,FALSE))</f>
        <v>#REF!</v>
      </c>
      <c r="C83" s="482" t="e">
        <f>IF(ISNA(VLOOKUP($A83,#REF!,10,FALSE))=TRUE,"Invalid ID#",VLOOKUP($A83,#REF!,10,FALSE))</f>
        <v>#REF!</v>
      </c>
      <c r="D83" s="483"/>
      <c r="E83" s="488" t="e">
        <f>IF(ISNA(VLOOKUP($A83,#REF!,7,FALSE))=TRUE,"Invalid ID#",VLOOKUP($A83,#REF!,7,FALSE))</f>
        <v>#REF!</v>
      </c>
      <c r="F83" s="488" t="e">
        <f>IF(ISNA(VLOOKUP($A83,#REF!,8,FALSE))=TRUE,"Invalid ID#",VLOOKUP($A83,#REF!,8,FALSE))</f>
        <v>#REF!</v>
      </c>
      <c r="G83" s="488" t="e">
        <f>IF(ISNA(VLOOKUP($A83,#REF!,12,FALSE))=TRUE,"Invalid ID#",VLOOKUP($A83,#REF!,12,FALSE))</f>
        <v>#REF!</v>
      </c>
      <c r="H83" s="485">
        <v>0</v>
      </c>
      <c r="I83" s="486" t="e">
        <f>IF(ISTEXT((VLOOKUP(A83,#REF!,13,FALSE))),(VLOOKUP(A83,#REF!,13,FALSE)),IF(ISNUMBER(VLOOKUP(A83,#REF!,13,FALSE))*ExchangeRate,VLOOKUP(A83,#REF!,13,FALSE))*ExchangeRate)</f>
        <v>#REF!</v>
      </c>
      <c r="J83" s="487" t="e">
        <f t="shared" si="14"/>
        <v>#REF!</v>
      </c>
      <c r="K83" s="485"/>
      <c r="L83" s="488" t="e">
        <f>IF(ISNA(VLOOKUP($A83,#REF!,14,FALSE))=TRUE,"Invalid ID#",VLOOKUP($A83,#REF!,14,FALSE))</f>
        <v>#REF!</v>
      </c>
      <c r="M83" s="516" t="e">
        <f>IF(ISNA(VLOOKUP($A83,#REF!,15,FALSE))=TRUE,"Invalid ID#",VLOOKUP($A83,#REF!,15,FALSE))</f>
        <v>#REF!</v>
      </c>
      <c r="N83" s="490" t="e">
        <f>IF(ISNA(VLOOKUP($A83,#REF!,16,FALSE))=TRUE,"Invalid ID#",VLOOKUP($A83,#REF!,16,FALSE))</f>
        <v>#REF!</v>
      </c>
      <c r="O83" s="491" t="e">
        <f t="shared" si="15"/>
        <v>#REF!</v>
      </c>
      <c r="P83" s="492" t="e">
        <f>IF(ISNA(VLOOKUP($A83,#REF!,17,FALSE))=TRUE,"Invalid ID#",VLOOKUP($A83,#REF!,17,FALSE))</f>
        <v>#REF!</v>
      </c>
      <c r="Q83" s="492" t="e">
        <f>IF(ISNA(VLOOKUP($A83,#REF!,18,FALSE))=TRUE,"Invalid ID#",VLOOKUP($A83,#REF!,18,FALSE))</f>
        <v>#REF!</v>
      </c>
      <c r="R83" s="492" t="e">
        <f>IF(ISNA(VLOOKUP($A83,#REF!,19,FALSE))=TRUE,"Invalid ID#",VLOOKUP($A83,#REF!,19,FALSE))</f>
        <v>#REF!</v>
      </c>
    </row>
    <row r="84" spans="1:18" s="100" customFormat="1" ht="12" customHeight="1" outlineLevel="1">
      <c r="A84" s="481" t="s">
        <v>20</v>
      </c>
      <c r="B84" s="482" t="e">
        <f>IF(ISNA(VLOOKUP($A84,#REF!,9,FALSE))=TRUE,"Invalid ID#",VLOOKUP($A84,#REF!,9,FALSE))</f>
        <v>#REF!</v>
      </c>
      <c r="C84" s="482" t="e">
        <f>IF(ISNA(VLOOKUP($A84,#REF!,10,FALSE))=TRUE,"Invalid ID#",VLOOKUP($A84,#REF!,10,FALSE))</f>
        <v>#REF!</v>
      </c>
      <c r="D84" s="483"/>
      <c r="E84" s="488" t="e">
        <f>IF(ISNA(VLOOKUP($A84,#REF!,7,FALSE))=TRUE,"Invalid ID#",VLOOKUP($A84,#REF!,7,FALSE))</f>
        <v>#REF!</v>
      </c>
      <c r="F84" s="488" t="e">
        <f>IF(ISNA(VLOOKUP($A84,#REF!,8,FALSE))=TRUE,"Invalid ID#",VLOOKUP($A84,#REF!,8,FALSE))</f>
        <v>#REF!</v>
      </c>
      <c r="G84" s="488" t="e">
        <f>IF(ISNA(VLOOKUP($A84,#REF!,12,FALSE))=TRUE,"Invalid ID#",VLOOKUP($A84,#REF!,12,FALSE))</f>
        <v>#REF!</v>
      </c>
      <c r="H84" s="485">
        <v>0</v>
      </c>
      <c r="I84" s="486" t="e">
        <f>IF(ISTEXT((VLOOKUP(A84,#REF!,13,FALSE))),(VLOOKUP(A84,#REF!,13,FALSE)),IF(ISNUMBER(VLOOKUP(A84,#REF!,13,FALSE))*ExchangeRate,VLOOKUP(A84,#REF!,13,FALSE))*ExchangeRate)</f>
        <v>#REF!</v>
      </c>
      <c r="J84" s="487" t="e">
        <f t="shared" si="14"/>
        <v>#REF!</v>
      </c>
      <c r="K84" s="485"/>
      <c r="L84" s="488" t="e">
        <f>IF(ISNA(VLOOKUP($A84,#REF!,14,FALSE))=TRUE,"Invalid ID#",VLOOKUP($A84,#REF!,14,FALSE))</f>
        <v>#REF!</v>
      </c>
      <c r="M84" s="516" t="e">
        <f>IF(ISNA(VLOOKUP($A84,#REF!,15,FALSE))=TRUE,"Invalid ID#",VLOOKUP($A84,#REF!,15,FALSE))</f>
        <v>#REF!</v>
      </c>
      <c r="N84" s="490" t="e">
        <f>IF(ISNA(VLOOKUP($A84,#REF!,16,FALSE))=TRUE,"Invalid ID#",VLOOKUP($A84,#REF!,16,FALSE))</f>
        <v>#REF!</v>
      </c>
      <c r="O84" s="491" t="e">
        <f t="shared" si="15"/>
        <v>#REF!</v>
      </c>
      <c r="P84" s="492" t="e">
        <f>IF(ISNA(VLOOKUP($A84,#REF!,17,FALSE))=TRUE,"Invalid ID#",VLOOKUP($A84,#REF!,17,FALSE))</f>
        <v>#REF!</v>
      </c>
      <c r="Q84" s="492" t="e">
        <f>IF(ISNA(VLOOKUP($A84,#REF!,18,FALSE))=TRUE,"Invalid ID#",VLOOKUP($A84,#REF!,18,FALSE))</f>
        <v>#REF!</v>
      </c>
      <c r="R84" s="492" t="e">
        <f>IF(ISNA(VLOOKUP($A84,#REF!,19,FALSE))=TRUE,"Invalid ID#",VLOOKUP($A84,#REF!,19,FALSE))</f>
        <v>#REF!</v>
      </c>
    </row>
    <row r="85" spans="1:18" s="100" customFormat="1" ht="12" customHeight="1" outlineLevel="1">
      <c r="A85" s="481" t="s">
        <v>20</v>
      </c>
      <c r="B85" s="482" t="e">
        <f>IF(ISNA(VLOOKUP($A85,#REF!,9,FALSE))=TRUE,"Invalid ID#",VLOOKUP($A85,#REF!,9,FALSE))</f>
        <v>#REF!</v>
      </c>
      <c r="C85" s="482" t="e">
        <f>IF(ISNA(VLOOKUP($A85,#REF!,10,FALSE))=TRUE,"Invalid ID#",VLOOKUP($A85,#REF!,10,FALSE))</f>
        <v>#REF!</v>
      </c>
      <c r="D85" s="483"/>
      <c r="E85" s="488" t="e">
        <f>IF(ISNA(VLOOKUP($A85,#REF!,7,FALSE))=TRUE,"Invalid ID#",VLOOKUP($A85,#REF!,7,FALSE))</f>
        <v>#REF!</v>
      </c>
      <c r="F85" s="488" t="e">
        <f>IF(ISNA(VLOOKUP($A85,#REF!,8,FALSE))=TRUE,"Invalid ID#",VLOOKUP($A85,#REF!,8,FALSE))</f>
        <v>#REF!</v>
      </c>
      <c r="G85" s="488" t="e">
        <f>IF(ISNA(VLOOKUP($A85,#REF!,12,FALSE))=TRUE,"Invalid ID#",VLOOKUP($A85,#REF!,12,FALSE))</f>
        <v>#REF!</v>
      </c>
      <c r="H85" s="485">
        <v>0</v>
      </c>
      <c r="I85" s="486" t="e">
        <f>IF(ISTEXT((VLOOKUP(A85,#REF!,13,FALSE))),(VLOOKUP(A85,#REF!,13,FALSE)),IF(ISNUMBER(VLOOKUP(A85,#REF!,13,FALSE))*ExchangeRate,VLOOKUP(A85,#REF!,13,FALSE))*ExchangeRate)</f>
        <v>#REF!</v>
      </c>
      <c r="J85" s="487" t="e">
        <f t="shared" si="14"/>
        <v>#REF!</v>
      </c>
      <c r="K85" s="485"/>
      <c r="L85" s="488" t="e">
        <f>IF(ISNA(VLOOKUP($A85,#REF!,14,FALSE))=TRUE,"Invalid ID#",VLOOKUP($A85,#REF!,14,FALSE))</f>
        <v>#REF!</v>
      </c>
      <c r="M85" s="516" t="e">
        <f>IF(ISNA(VLOOKUP($A85,#REF!,15,FALSE))=TRUE,"Invalid ID#",VLOOKUP($A85,#REF!,15,FALSE))</f>
        <v>#REF!</v>
      </c>
      <c r="N85" s="490" t="e">
        <f>IF(ISNA(VLOOKUP($A85,#REF!,16,FALSE))=TRUE,"Invalid ID#",VLOOKUP($A85,#REF!,16,FALSE))</f>
        <v>#REF!</v>
      </c>
      <c r="O85" s="491" t="e">
        <f t="shared" si="15"/>
        <v>#REF!</v>
      </c>
      <c r="P85" s="492" t="e">
        <f>IF(ISNA(VLOOKUP($A85,#REF!,17,FALSE))=TRUE,"Invalid ID#",VLOOKUP($A85,#REF!,17,FALSE))</f>
        <v>#REF!</v>
      </c>
      <c r="Q85" s="492" t="e">
        <f>IF(ISNA(VLOOKUP($A85,#REF!,18,FALSE))=TRUE,"Invalid ID#",VLOOKUP($A85,#REF!,18,FALSE))</f>
        <v>#REF!</v>
      </c>
      <c r="R85" s="492" t="e">
        <f>IF(ISNA(VLOOKUP($A85,#REF!,19,FALSE))=TRUE,"Invalid ID#",VLOOKUP($A85,#REF!,19,FALSE))</f>
        <v>#REF!</v>
      </c>
    </row>
    <row r="86" spans="1:18" s="100" customFormat="1" ht="12" customHeight="1" outlineLevel="1">
      <c r="A86" s="481" t="s">
        <v>20</v>
      </c>
      <c r="B86" s="482" t="e">
        <f>IF(ISNA(VLOOKUP($A86,#REF!,9,FALSE))=TRUE,"Invalid ID#",VLOOKUP($A86,#REF!,9,FALSE))</f>
        <v>#REF!</v>
      </c>
      <c r="C86" s="482" t="e">
        <f>IF(ISNA(VLOOKUP($A86,#REF!,10,FALSE))=TRUE,"Invalid ID#",VLOOKUP($A86,#REF!,10,FALSE))</f>
        <v>#REF!</v>
      </c>
      <c r="D86" s="483"/>
      <c r="E86" s="488" t="e">
        <f>IF(ISNA(VLOOKUP($A86,#REF!,7,FALSE))=TRUE,"Invalid ID#",VLOOKUP($A86,#REF!,7,FALSE))</f>
        <v>#REF!</v>
      </c>
      <c r="F86" s="488" t="e">
        <f>IF(ISNA(VLOOKUP($A86,#REF!,8,FALSE))=TRUE,"Invalid ID#",VLOOKUP($A86,#REF!,8,FALSE))</f>
        <v>#REF!</v>
      </c>
      <c r="G86" s="488" t="e">
        <f>IF(ISNA(VLOOKUP($A86,#REF!,12,FALSE))=TRUE,"Invalid ID#",VLOOKUP($A86,#REF!,12,FALSE))</f>
        <v>#REF!</v>
      </c>
      <c r="H86" s="485">
        <v>0</v>
      </c>
      <c r="I86" s="486" t="e">
        <f>IF(ISTEXT((VLOOKUP(A86,#REF!,13,FALSE))),(VLOOKUP(A86,#REF!,13,FALSE)),IF(ISNUMBER(VLOOKUP(A86,#REF!,13,FALSE))*ExchangeRate,VLOOKUP(A86,#REF!,13,FALSE))*ExchangeRate)</f>
        <v>#REF!</v>
      </c>
      <c r="J86" s="487" t="e">
        <f t="shared" si="14"/>
        <v>#REF!</v>
      </c>
      <c r="K86" s="485"/>
      <c r="L86" s="488" t="e">
        <f>IF(ISNA(VLOOKUP($A86,#REF!,14,FALSE))=TRUE,"Invalid ID#",VLOOKUP($A86,#REF!,14,FALSE))</f>
        <v>#REF!</v>
      </c>
      <c r="M86" s="516" t="e">
        <f>IF(ISNA(VLOOKUP($A86,#REF!,15,FALSE))=TRUE,"Invalid ID#",VLOOKUP($A86,#REF!,15,FALSE))</f>
        <v>#REF!</v>
      </c>
      <c r="N86" s="490" t="e">
        <f>IF(ISNA(VLOOKUP($A86,#REF!,16,FALSE))=TRUE,"Invalid ID#",VLOOKUP($A86,#REF!,16,FALSE))</f>
        <v>#REF!</v>
      </c>
      <c r="O86" s="491" t="e">
        <f t="shared" si="15"/>
        <v>#REF!</v>
      </c>
      <c r="P86" s="492" t="e">
        <f>IF(ISNA(VLOOKUP($A86,#REF!,17,FALSE))=TRUE,"Invalid ID#",VLOOKUP($A86,#REF!,17,FALSE))</f>
        <v>#REF!</v>
      </c>
      <c r="Q86" s="492" t="e">
        <f>IF(ISNA(VLOOKUP($A86,#REF!,18,FALSE))=TRUE,"Invalid ID#",VLOOKUP($A86,#REF!,18,FALSE))</f>
        <v>#REF!</v>
      </c>
      <c r="R86" s="492" t="e">
        <f>IF(ISNA(VLOOKUP($A86,#REF!,19,FALSE))=TRUE,"Invalid ID#",VLOOKUP($A86,#REF!,19,FALSE))</f>
        <v>#REF!</v>
      </c>
    </row>
    <row r="87" spans="1:18" s="100" customFormat="1" ht="12" customHeight="1" outlineLevel="1" thickBot="1">
      <c r="A87" s="481" t="s">
        <v>20</v>
      </c>
      <c r="B87" s="482" t="e">
        <f>IF(ISNA(VLOOKUP($A87,#REF!,9,FALSE))=TRUE,"Invalid ID#",VLOOKUP($A87,#REF!,9,FALSE))</f>
        <v>#REF!</v>
      </c>
      <c r="C87" s="482" t="e">
        <f>IF(ISNA(VLOOKUP($A87,#REF!,10,FALSE))=TRUE,"Invalid ID#",VLOOKUP($A87,#REF!,10,FALSE))</f>
        <v>#REF!</v>
      </c>
      <c r="D87" s="483"/>
      <c r="E87" s="488" t="e">
        <f>IF(ISNA(VLOOKUP($A87,#REF!,7,FALSE))=TRUE,"Invalid ID#",VLOOKUP($A87,#REF!,7,FALSE))</f>
        <v>#REF!</v>
      </c>
      <c r="F87" s="488" t="e">
        <f>IF(ISNA(VLOOKUP($A87,#REF!,8,FALSE))=TRUE,"Invalid ID#",VLOOKUP($A87,#REF!,8,FALSE))</f>
        <v>#REF!</v>
      </c>
      <c r="G87" s="488" t="e">
        <f>IF(ISNA(VLOOKUP($A87,#REF!,12,FALSE))=TRUE,"Invalid ID#",VLOOKUP($A87,#REF!,12,FALSE))</f>
        <v>#REF!</v>
      </c>
      <c r="H87" s="485">
        <v>0</v>
      </c>
      <c r="I87" s="486" t="e">
        <f>IF(ISTEXT((VLOOKUP(A87,#REF!,13,FALSE))),(VLOOKUP(A87,#REF!,13,FALSE)),IF(ISNUMBER(VLOOKUP(A87,#REF!,13,FALSE))*ExchangeRate,VLOOKUP(A87,#REF!,13,FALSE))*ExchangeRate)</f>
        <v>#REF!</v>
      </c>
      <c r="J87" s="487" t="e">
        <f t="shared" si="14"/>
        <v>#REF!</v>
      </c>
      <c r="K87" s="485"/>
      <c r="L87" s="488" t="e">
        <f>IF(ISNA(VLOOKUP($A87,#REF!,14,FALSE))=TRUE,"Invalid ID#",VLOOKUP($A87,#REF!,14,FALSE))</f>
        <v>#REF!</v>
      </c>
      <c r="M87" s="516" t="e">
        <f>IF(ISNA(VLOOKUP($A87,#REF!,15,FALSE))=TRUE,"Invalid ID#",VLOOKUP($A87,#REF!,15,FALSE))</f>
        <v>#REF!</v>
      </c>
      <c r="N87" s="490" t="e">
        <f>IF(ISNA(VLOOKUP($A87,#REF!,16,FALSE))=TRUE,"Invalid ID#",VLOOKUP($A87,#REF!,16,FALSE))</f>
        <v>#REF!</v>
      </c>
      <c r="O87" s="491" t="e">
        <f t="shared" si="15"/>
        <v>#REF!</v>
      </c>
      <c r="P87" s="492" t="e">
        <f>IF(ISNA(VLOOKUP($A87,#REF!,17,FALSE))=TRUE,"Invalid ID#",VLOOKUP($A87,#REF!,17,FALSE))</f>
        <v>#REF!</v>
      </c>
      <c r="Q87" s="492" t="e">
        <f>IF(ISNA(VLOOKUP($A87,#REF!,18,FALSE))=TRUE,"Invalid ID#",VLOOKUP($A87,#REF!,18,FALSE))</f>
        <v>#REF!</v>
      </c>
      <c r="R87" s="492" t="e">
        <f>IF(ISNA(VLOOKUP($A87,#REF!,19,FALSE))=TRUE,"Invalid ID#",VLOOKUP($A87,#REF!,19,FALSE))</f>
        <v>#REF!</v>
      </c>
    </row>
    <row r="88" spans="1:18" s="100" customFormat="1" ht="12" customHeight="1" outlineLevel="1" thickTop="1">
      <c r="A88" s="97"/>
      <c r="B88" s="98"/>
      <c r="C88" s="98"/>
      <c r="D88" s="327"/>
      <c r="E88" s="327"/>
      <c r="F88" s="327"/>
      <c r="G88" s="325"/>
      <c r="H88" s="359"/>
      <c r="I88" s="25"/>
      <c r="J88" s="495"/>
      <c r="K88" s="496" t="e">
        <f>SUM(J80:J88)</f>
        <v>#REF!</v>
      </c>
      <c r="L88" s="451"/>
      <c r="M88" s="451"/>
      <c r="N88" s="27"/>
      <c r="O88" s="28"/>
      <c r="P88" s="29"/>
      <c r="Q88" s="29"/>
      <c r="R88" s="29"/>
    </row>
    <row r="89" spans="1:18" s="104" customFormat="1" ht="12" customHeight="1" outlineLevel="1">
      <c r="A89" s="101"/>
      <c r="B89" s="102"/>
      <c r="C89" s="102"/>
      <c r="D89" s="325"/>
      <c r="E89" s="325"/>
      <c r="F89" s="325"/>
      <c r="G89" s="103"/>
      <c r="H89" s="349"/>
      <c r="I89" s="349"/>
      <c r="J89" s="26"/>
      <c r="L89" s="452"/>
      <c r="M89" s="452"/>
      <c r="N89" s="246"/>
      <c r="O89" s="106"/>
      <c r="P89" s="247"/>
      <c r="Q89" s="247"/>
      <c r="R89" s="247"/>
    </row>
    <row r="90" spans="1:18" s="114" customFormat="1" ht="12" customHeight="1" outlineLevel="1">
      <c r="A90" s="107"/>
      <c r="B90" s="108"/>
      <c r="C90" s="108"/>
      <c r="D90" s="92" t="s">
        <v>74</v>
      </c>
      <c r="E90" s="109"/>
      <c r="F90" s="109"/>
      <c r="G90" s="111"/>
      <c r="H90" s="112"/>
      <c r="I90" s="112"/>
      <c r="J90" s="112"/>
      <c r="K90" s="112"/>
      <c r="L90" s="453"/>
      <c r="M90" s="453"/>
      <c r="N90" s="248"/>
      <c r="O90" s="113"/>
      <c r="P90" s="249"/>
      <c r="Q90" s="249"/>
      <c r="R90" s="249"/>
    </row>
    <row r="91" spans="1:18" s="100" customFormat="1" ht="12" customHeight="1" outlineLevel="1">
      <c r="A91" s="481" t="s">
        <v>20</v>
      </c>
      <c r="B91" s="482" t="e">
        <f>IF(ISNA(VLOOKUP($A91,#REF!,9,FALSE))=TRUE,"Invalid ID#",VLOOKUP($A91,#REF!,9,FALSE))</f>
        <v>#REF!</v>
      </c>
      <c r="C91" s="482" t="e">
        <f>IF(ISNA(VLOOKUP($A91,#REF!,10,FALSE))=TRUE,"Invalid ID#",VLOOKUP($A91,#REF!,10,FALSE))</f>
        <v>#REF!</v>
      </c>
      <c r="D91" s="483"/>
      <c r="E91" s="488" t="e">
        <f>IF(ISNA(VLOOKUP($A91,#REF!,7,FALSE))=TRUE,"Invalid ID#",VLOOKUP($A91,#REF!,7,FALSE))</f>
        <v>#REF!</v>
      </c>
      <c r="F91" s="488" t="e">
        <f>IF(ISNA(VLOOKUP($A91,#REF!,8,FALSE))=TRUE,"Invalid ID#",VLOOKUP($A91,#REF!,8,FALSE))</f>
        <v>#REF!</v>
      </c>
      <c r="G91" s="488" t="e">
        <f>IF(ISNA(VLOOKUP($A91,#REF!,12,FALSE))=TRUE,"Invalid ID#",VLOOKUP($A91,#REF!,12,FALSE))</f>
        <v>#REF!</v>
      </c>
      <c r="H91" s="485">
        <v>0</v>
      </c>
      <c r="I91" s="486" t="e">
        <f>IF(ISTEXT((VLOOKUP(A91,#REF!,13,FALSE))),(VLOOKUP(A91,#REF!,13,FALSE)),IF(ISNUMBER(VLOOKUP(A91,#REF!,13,FALSE))*ExchangeRate,VLOOKUP(A91,#REF!,13,FALSE))*ExchangeRate)</f>
        <v>#REF!</v>
      </c>
      <c r="J91" s="487" t="e">
        <f>IF(ISTEXT(I91),I91,H91*I91)</f>
        <v>#REF!</v>
      </c>
      <c r="K91" s="485"/>
      <c r="L91" s="488" t="e">
        <f>IF(ISNA(VLOOKUP($A91,#REF!,14,FALSE))=TRUE,"Invalid ID#",VLOOKUP($A91,#REF!,14,FALSE))</f>
        <v>#REF!</v>
      </c>
      <c r="M91" s="516" t="e">
        <f>IF(ISNA(VLOOKUP($A91,#REF!,15,FALSE))=TRUE,"Invalid ID#",VLOOKUP($A91,#REF!,15,FALSE))</f>
        <v>#REF!</v>
      </c>
      <c r="N91" s="490" t="e">
        <f>IF(ISNA(VLOOKUP($A91,#REF!,16,FALSE))=TRUE,"Invalid ID#",VLOOKUP($A91,#REF!,16,FALSE))</f>
        <v>#REF!</v>
      </c>
      <c r="O91" s="491" t="e">
        <f>ROUNDUP((H91*N91),0)</f>
        <v>#REF!</v>
      </c>
      <c r="P91" s="492" t="e">
        <f>IF(ISNA(VLOOKUP($A91,#REF!,17,FALSE))=TRUE,"Invalid ID#",VLOOKUP($A91,#REF!,17,FALSE))</f>
        <v>#REF!</v>
      </c>
      <c r="Q91" s="492" t="e">
        <f>IF(ISNA(VLOOKUP($A91,#REF!,18,FALSE))=TRUE,"Invalid ID#",VLOOKUP($A91,#REF!,18,FALSE))</f>
        <v>#REF!</v>
      </c>
      <c r="R91" s="492" t="e">
        <f>IF(ISNA(VLOOKUP($A91,#REF!,19,FALSE))=TRUE,"Invalid ID#",VLOOKUP($A91,#REF!,19,FALSE))</f>
        <v>#REF!</v>
      </c>
    </row>
    <row r="92" spans="1:18" s="100" customFormat="1" ht="12" customHeight="1" outlineLevel="1">
      <c r="A92" s="481" t="s">
        <v>20</v>
      </c>
      <c r="B92" s="482" t="e">
        <f>IF(ISNA(VLOOKUP($A92,#REF!,9,FALSE))=TRUE,"Invalid ID#",VLOOKUP($A92,#REF!,9,FALSE))</f>
        <v>#REF!</v>
      </c>
      <c r="C92" s="482" t="e">
        <f>IF(ISNA(VLOOKUP($A92,#REF!,10,FALSE))=TRUE,"Invalid ID#",VLOOKUP($A92,#REF!,10,FALSE))</f>
        <v>#REF!</v>
      </c>
      <c r="D92" s="483"/>
      <c r="E92" s="488" t="e">
        <f>IF(ISNA(VLOOKUP($A92,#REF!,7,FALSE))=TRUE,"Invalid ID#",VLOOKUP($A92,#REF!,7,FALSE))</f>
        <v>#REF!</v>
      </c>
      <c r="F92" s="488" t="e">
        <f>IF(ISNA(VLOOKUP($A92,#REF!,8,FALSE))=TRUE,"Invalid ID#",VLOOKUP($A92,#REF!,8,FALSE))</f>
        <v>#REF!</v>
      </c>
      <c r="G92" s="488" t="e">
        <f>IF(ISNA(VLOOKUP($A92,#REF!,12,FALSE))=TRUE,"Invalid ID#",VLOOKUP($A92,#REF!,12,FALSE))</f>
        <v>#REF!</v>
      </c>
      <c r="H92" s="485">
        <v>0</v>
      </c>
      <c r="I92" s="486" t="e">
        <f>IF(ISTEXT((VLOOKUP(A92,#REF!,13,FALSE))),(VLOOKUP(A92,#REF!,13,FALSE)),IF(ISNUMBER(VLOOKUP(A92,#REF!,13,FALSE))*ExchangeRate,VLOOKUP(A92,#REF!,13,FALSE))*ExchangeRate)</f>
        <v>#REF!</v>
      </c>
      <c r="J92" s="487" t="e">
        <f>IF(ISTEXT(I92),I92,H92*I92)</f>
        <v>#REF!</v>
      </c>
      <c r="K92" s="485"/>
      <c r="L92" s="488" t="e">
        <f>IF(ISNA(VLOOKUP($A92,#REF!,14,FALSE))=TRUE,"Invalid ID#",VLOOKUP($A92,#REF!,14,FALSE))</f>
        <v>#REF!</v>
      </c>
      <c r="M92" s="516" t="e">
        <f>IF(ISNA(VLOOKUP($A92,#REF!,15,FALSE))=TRUE,"Invalid ID#",VLOOKUP($A92,#REF!,15,FALSE))</f>
        <v>#REF!</v>
      </c>
      <c r="N92" s="490" t="e">
        <f>IF(ISNA(VLOOKUP($A92,#REF!,16,FALSE))=TRUE,"Invalid ID#",VLOOKUP($A92,#REF!,16,FALSE))</f>
        <v>#REF!</v>
      </c>
      <c r="O92" s="491" t="e">
        <f>ROUNDUP((H92*N92),0)</f>
        <v>#REF!</v>
      </c>
      <c r="P92" s="492" t="e">
        <f>IF(ISNA(VLOOKUP($A92,#REF!,17,FALSE))=TRUE,"Invalid ID#",VLOOKUP($A92,#REF!,17,FALSE))</f>
        <v>#REF!</v>
      </c>
      <c r="Q92" s="492" t="e">
        <f>IF(ISNA(VLOOKUP($A92,#REF!,18,FALSE))=TRUE,"Invalid ID#",VLOOKUP($A92,#REF!,18,FALSE))</f>
        <v>#REF!</v>
      </c>
      <c r="R92" s="492" t="e">
        <f>IF(ISNA(VLOOKUP($A92,#REF!,19,FALSE))=TRUE,"Invalid ID#",VLOOKUP($A92,#REF!,19,FALSE))</f>
        <v>#REF!</v>
      </c>
    </row>
    <row r="93" spans="1:18" s="100" customFormat="1" ht="12" customHeight="1" outlineLevel="1">
      <c r="A93" s="481" t="s">
        <v>20</v>
      </c>
      <c r="B93" s="482" t="e">
        <f>IF(ISNA(VLOOKUP($A93,#REF!,9,FALSE))=TRUE,"Invalid ID#",VLOOKUP($A93,#REF!,9,FALSE))</f>
        <v>#REF!</v>
      </c>
      <c r="C93" s="482" t="e">
        <f>IF(ISNA(VLOOKUP($A93,#REF!,10,FALSE))=TRUE,"Invalid ID#",VLOOKUP($A93,#REF!,10,FALSE))</f>
        <v>#REF!</v>
      </c>
      <c r="D93" s="483"/>
      <c r="E93" s="488" t="e">
        <f>IF(ISNA(VLOOKUP($A93,#REF!,7,FALSE))=TRUE,"Invalid ID#",VLOOKUP($A93,#REF!,7,FALSE))</f>
        <v>#REF!</v>
      </c>
      <c r="F93" s="488" t="e">
        <f>IF(ISNA(VLOOKUP($A93,#REF!,8,FALSE))=TRUE,"Invalid ID#",VLOOKUP($A93,#REF!,8,FALSE))</f>
        <v>#REF!</v>
      </c>
      <c r="G93" s="488" t="e">
        <f>IF(ISNA(VLOOKUP($A93,#REF!,12,FALSE))=TRUE,"Invalid ID#",VLOOKUP($A93,#REF!,12,FALSE))</f>
        <v>#REF!</v>
      </c>
      <c r="H93" s="485">
        <v>0</v>
      </c>
      <c r="I93" s="486" t="e">
        <f>IF(ISTEXT((VLOOKUP(A93,#REF!,13,FALSE))),(VLOOKUP(A93,#REF!,13,FALSE)),IF(ISNUMBER(VLOOKUP(A93,#REF!,13,FALSE))*ExchangeRate,VLOOKUP(A93,#REF!,13,FALSE))*ExchangeRate)</f>
        <v>#REF!</v>
      </c>
      <c r="J93" s="487" t="e">
        <f>IF(ISTEXT(I93),I93,H93*I93)</f>
        <v>#REF!</v>
      </c>
      <c r="K93" s="485"/>
      <c r="L93" s="488" t="e">
        <f>IF(ISNA(VLOOKUP($A93,#REF!,14,FALSE))=TRUE,"Invalid ID#",VLOOKUP($A93,#REF!,14,FALSE))</f>
        <v>#REF!</v>
      </c>
      <c r="M93" s="516" t="e">
        <f>IF(ISNA(VLOOKUP($A93,#REF!,15,FALSE))=TRUE,"Invalid ID#",VLOOKUP($A93,#REF!,15,FALSE))</f>
        <v>#REF!</v>
      </c>
      <c r="N93" s="490" t="e">
        <f>IF(ISNA(VLOOKUP($A93,#REF!,16,FALSE))=TRUE,"Invalid ID#",VLOOKUP($A93,#REF!,16,FALSE))</f>
        <v>#REF!</v>
      </c>
      <c r="O93" s="491" t="e">
        <f>ROUNDUP((H93*N93),0)</f>
        <v>#REF!</v>
      </c>
      <c r="P93" s="492" t="e">
        <f>IF(ISNA(VLOOKUP($A93,#REF!,17,FALSE))=TRUE,"Invalid ID#",VLOOKUP($A93,#REF!,17,FALSE))</f>
        <v>#REF!</v>
      </c>
      <c r="Q93" s="492" t="e">
        <f>IF(ISNA(VLOOKUP($A93,#REF!,18,FALSE))=TRUE,"Invalid ID#",VLOOKUP($A93,#REF!,18,FALSE))</f>
        <v>#REF!</v>
      </c>
      <c r="R93" s="492" t="e">
        <f>IF(ISNA(VLOOKUP($A93,#REF!,19,FALSE))=TRUE,"Invalid ID#",VLOOKUP($A93,#REF!,19,FALSE))</f>
        <v>#REF!</v>
      </c>
    </row>
    <row r="94" spans="1:18" s="100" customFormat="1" ht="12" customHeight="1" outlineLevel="1">
      <c r="A94" s="481" t="s">
        <v>20</v>
      </c>
      <c r="B94" s="482" t="e">
        <f>IF(ISNA(VLOOKUP($A94,#REF!,9,FALSE))=TRUE,"Invalid ID#",VLOOKUP($A94,#REF!,9,FALSE))</f>
        <v>#REF!</v>
      </c>
      <c r="C94" s="482" t="e">
        <f>IF(ISNA(VLOOKUP($A94,#REF!,10,FALSE))=TRUE,"Invalid ID#",VLOOKUP($A94,#REF!,10,FALSE))</f>
        <v>#REF!</v>
      </c>
      <c r="D94" s="483"/>
      <c r="E94" s="488" t="e">
        <f>IF(ISNA(VLOOKUP($A94,#REF!,7,FALSE))=TRUE,"Invalid ID#",VLOOKUP($A94,#REF!,7,FALSE))</f>
        <v>#REF!</v>
      </c>
      <c r="F94" s="488" t="e">
        <f>IF(ISNA(VLOOKUP($A94,#REF!,8,FALSE))=TRUE,"Invalid ID#",VLOOKUP($A94,#REF!,8,FALSE))</f>
        <v>#REF!</v>
      </c>
      <c r="G94" s="488" t="e">
        <f>IF(ISNA(VLOOKUP($A94,#REF!,12,FALSE))=TRUE,"Invalid ID#",VLOOKUP($A94,#REF!,12,FALSE))</f>
        <v>#REF!</v>
      </c>
      <c r="H94" s="485">
        <v>0</v>
      </c>
      <c r="I94" s="486" t="e">
        <f>IF(ISTEXT((VLOOKUP(A94,#REF!,13,FALSE))),(VLOOKUP(A94,#REF!,13,FALSE)),IF(ISNUMBER(VLOOKUP(A94,#REF!,13,FALSE))*ExchangeRate,VLOOKUP(A94,#REF!,13,FALSE))*ExchangeRate)</f>
        <v>#REF!</v>
      </c>
      <c r="J94" s="487" t="e">
        <f>IF(ISTEXT(I94),I94,H94*I94)</f>
        <v>#REF!</v>
      </c>
      <c r="K94" s="485"/>
      <c r="L94" s="488" t="e">
        <f>IF(ISNA(VLOOKUP($A94,#REF!,14,FALSE))=TRUE,"Invalid ID#",VLOOKUP($A94,#REF!,14,FALSE))</f>
        <v>#REF!</v>
      </c>
      <c r="M94" s="516" t="e">
        <f>IF(ISNA(VLOOKUP($A94,#REF!,15,FALSE))=TRUE,"Invalid ID#",VLOOKUP($A94,#REF!,15,FALSE))</f>
        <v>#REF!</v>
      </c>
      <c r="N94" s="490" t="e">
        <f>IF(ISNA(VLOOKUP($A94,#REF!,16,FALSE))=TRUE,"Invalid ID#",VLOOKUP($A94,#REF!,16,FALSE))</f>
        <v>#REF!</v>
      </c>
      <c r="O94" s="491" t="e">
        <f>ROUNDUP((H94*N94),0)</f>
        <v>#REF!</v>
      </c>
      <c r="P94" s="492" t="e">
        <f>IF(ISNA(VLOOKUP($A94,#REF!,17,FALSE))=TRUE,"Invalid ID#",VLOOKUP($A94,#REF!,17,FALSE))</f>
        <v>#REF!</v>
      </c>
      <c r="Q94" s="492" t="e">
        <f>IF(ISNA(VLOOKUP($A94,#REF!,18,FALSE))=TRUE,"Invalid ID#",VLOOKUP($A94,#REF!,18,FALSE))</f>
        <v>#REF!</v>
      </c>
      <c r="R94" s="492" t="e">
        <f>IF(ISNA(VLOOKUP($A94,#REF!,19,FALSE))=TRUE,"Invalid ID#",VLOOKUP($A94,#REF!,19,FALSE))</f>
        <v>#REF!</v>
      </c>
    </row>
    <row r="95" spans="1:18" s="100" customFormat="1" ht="12" customHeight="1" outlineLevel="1">
      <c r="A95" s="481" t="s">
        <v>20</v>
      </c>
      <c r="B95" s="482" t="e">
        <f>IF(ISNA(VLOOKUP($A95,#REF!,9,FALSE))=TRUE,"Invalid ID#",VLOOKUP($A95,#REF!,9,FALSE))</f>
        <v>#REF!</v>
      </c>
      <c r="C95" s="482" t="e">
        <f>IF(ISNA(VLOOKUP($A95,#REF!,10,FALSE))=TRUE,"Invalid ID#",VLOOKUP($A95,#REF!,10,FALSE))</f>
        <v>#REF!</v>
      </c>
      <c r="D95" s="483"/>
      <c r="E95" s="488" t="e">
        <f>IF(ISNA(VLOOKUP($A95,#REF!,7,FALSE))=TRUE,"Invalid ID#",VLOOKUP($A95,#REF!,7,FALSE))</f>
        <v>#REF!</v>
      </c>
      <c r="F95" s="488" t="e">
        <f>IF(ISNA(VLOOKUP($A95,#REF!,8,FALSE))=TRUE,"Invalid ID#",VLOOKUP($A95,#REF!,8,FALSE))</f>
        <v>#REF!</v>
      </c>
      <c r="G95" s="488" t="e">
        <f>IF(ISNA(VLOOKUP($A95,#REF!,12,FALSE))=TRUE,"Invalid ID#",VLOOKUP($A95,#REF!,12,FALSE))</f>
        <v>#REF!</v>
      </c>
      <c r="H95" s="485">
        <v>0</v>
      </c>
      <c r="I95" s="486" t="e">
        <f>IF(ISTEXT((VLOOKUP(A95,#REF!,13,FALSE))),(VLOOKUP(A95,#REF!,13,FALSE)),IF(ISNUMBER(VLOOKUP(A95,#REF!,13,FALSE))*ExchangeRate,VLOOKUP(A95,#REF!,13,FALSE))*ExchangeRate)</f>
        <v>#REF!</v>
      </c>
      <c r="J95" s="487" t="e">
        <f>IF(ISTEXT(I95),I95,H95*I95)</f>
        <v>#REF!</v>
      </c>
      <c r="K95" s="485"/>
      <c r="L95" s="488" t="e">
        <f>IF(ISNA(VLOOKUP($A95,#REF!,14,FALSE))=TRUE,"Invalid ID#",VLOOKUP($A95,#REF!,14,FALSE))</f>
        <v>#REF!</v>
      </c>
      <c r="M95" s="516" t="e">
        <f>IF(ISNA(VLOOKUP($A95,#REF!,15,FALSE))=TRUE,"Invalid ID#",VLOOKUP($A95,#REF!,15,FALSE))</f>
        <v>#REF!</v>
      </c>
      <c r="N95" s="490" t="e">
        <f>IF(ISNA(VLOOKUP($A95,#REF!,16,FALSE))=TRUE,"Invalid ID#",VLOOKUP($A95,#REF!,16,FALSE))</f>
        <v>#REF!</v>
      </c>
      <c r="O95" s="491" t="e">
        <f>ROUNDUP((H95*N95),0)</f>
        <v>#REF!</v>
      </c>
      <c r="P95" s="492" t="e">
        <f>IF(ISNA(VLOOKUP($A95,#REF!,17,FALSE))=TRUE,"Invalid ID#",VLOOKUP($A95,#REF!,17,FALSE))</f>
        <v>#REF!</v>
      </c>
      <c r="Q95" s="492" t="e">
        <f>IF(ISNA(VLOOKUP($A95,#REF!,18,FALSE))=TRUE,"Invalid ID#",VLOOKUP($A95,#REF!,18,FALSE))</f>
        <v>#REF!</v>
      </c>
      <c r="R95" s="492" t="e">
        <f>IF(ISNA(VLOOKUP($A95,#REF!,19,FALSE))=TRUE,"Invalid ID#",VLOOKUP($A95,#REF!,19,FALSE))</f>
        <v>#REF!</v>
      </c>
    </row>
    <row r="96" spans="1:18" s="100" customFormat="1" ht="12" customHeight="1" outlineLevel="1">
      <c r="A96" s="481"/>
      <c r="B96" s="482"/>
      <c r="C96" s="482"/>
      <c r="D96" s="515"/>
      <c r="E96" s="484"/>
      <c r="F96" s="484"/>
      <c r="G96" s="484" t="s">
        <v>134</v>
      </c>
      <c r="H96" s="485">
        <v>1</v>
      </c>
      <c r="I96" s="486" t="e">
        <f>SUM(J10:J95)*Install</f>
        <v>#REF!</v>
      </c>
      <c r="J96" s="487" t="e">
        <f>SUM(H96*I96)</f>
        <v>#REF!</v>
      </c>
      <c r="K96" s="485"/>
      <c r="L96" s="488"/>
      <c r="M96" s="488"/>
      <c r="N96" s="490"/>
      <c r="O96" s="491"/>
      <c r="P96" s="492"/>
      <c r="Q96" s="492"/>
      <c r="R96" s="492"/>
    </row>
    <row r="97" spans="1:19" s="100" customFormat="1" ht="12" customHeight="1" outlineLevel="1">
      <c r="A97" s="481"/>
      <c r="B97" s="482"/>
      <c r="C97" s="482"/>
      <c r="D97" s="515"/>
      <c r="E97" s="484"/>
      <c r="F97" s="484"/>
      <c r="G97" s="484" t="s">
        <v>51</v>
      </c>
      <c r="H97" s="485"/>
      <c r="I97" s="486"/>
      <c r="J97" s="487"/>
      <c r="K97" s="485"/>
      <c r="L97" s="488"/>
      <c r="M97" s="488"/>
      <c r="N97" s="490"/>
      <c r="O97" s="491"/>
      <c r="P97" s="492"/>
      <c r="Q97" s="492"/>
      <c r="R97" s="492"/>
    </row>
    <row r="98" spans="1:19" s="100" customFormat="1" ht="12" customHeight="1" outlineLevel="1" thickBot="1">
      <c r="A98" s="481"/>
      <c r="B98" s="482"/>
      <c r="C98" s="482"/>
      <c r="D98" s="515"/>
      <c r="E98" s="484"/>
      <c r="F98" s="484"/>
      <c r="G98" s="484" t="s">
        <v>52</v>
      </c>
      <c r="H98" s="485"/>
      <c r="I98" s="486"/>
      <c r="J98" s="487"/>
      <c r="K98" s="485"/>
      <c r="L98" s="488"/>
      <c r="M98" s="488"/>
      <c r="N98" s="490"/>
      <c r="O98" s="491"/>
      <c r="P98" s="492"/>
      <c r="Q98" s="492"/>
      <c r="R98" s="492"/>
    </row>
    <row r="99" spans="1:19" s="100" customFormat="1" ht="12" customHeight="1" outlineLevel="1" thickTop="1">
      <c r="A99" s="97"/>
      <c r="B99" s="98"/>
      <c r="C99" s="98"/>
      <c r="D99" s="327"/>
      <c r="E99" s="325"/>
      <c r="F99" s="325"/>
      <c r="G99" s="325"/>
      <c r="H99" s="359"/>
      <c r="I99" s="25"/>
      <c r="J99" s="495"/>
      <c r="K99" s="496" t="e">
        <f>SUM(J91:J99)</f>
        <v>#REF!</v>
      </c>
      <c r="L99" s="451"/>
      <c r="M99" s="451"/>
      <c r="N99" s="27"/>
      <c r="O99" s="28"/>
      <c r="P99" s="29"/>
      <c r="Q99" s="29"/>
      <c r="R99" s="29"/>
    </row>
    <row r="100" spans="1:19" s="104" customFormat="1" ht="12" customHeight="1" outlineLevel="1">
      <c r="A100" s="101"/>
      <c r="B100" s="102"/>
      <c r="C100" s="102"/>
      <c r="D100" s="325"/>
      <c r="E100" s="103"/>
      <c r="F100" s="103"/>
      <c r="G100" s="103"/>
      <c r="H100" s="349"/>
      <c r="I100" s="349"/>
      <c r="J100" s="26"/>
      <c r="L100" s="452"/>
      <c r="M100" s="452"/>
      <c r="N100" s="246"/>
      <c r="O100" s="106"/>
      <c r="P100" s="247"/>
      <c r="Q100" s="247"/>
      <c r="R100" s="247"/>
    </row>
    <row r="101" spans="1:19" s="114" customFormat="1" ht="12" customHeight="1" collapsed="1">
      <c r="A101" s="107"/>
      <c r="B101" s="108"/>
      <c r="D101" s="92" t="s">
        <v>82</v>
      </c>
      <c r="E101" s="110"/>
      <c r="F101" s="110"/>
      <c r="G101" s="109"/>
      <c r="H101" s="111"/>
      <c r="I101" s="112"/>
      <c r="J101" s="112"/>
      <c r="K101" s="116"/>
      <c r="L101" s="453"/>
      <c r="M101" s="453"/>
      <c r="N101" s="248"/>
      <c r="O101" s="248"/>
      <c r="P101" s="113"/>
      <c r="Q101" s="249"/>
      <c r="R101" s="249"/>
      <c r="S101" s="249"/>
    </row>
    <row r="102" spans="1:19" ht="12" customHeight="1" thickBot="1">
      <c r="D102" s="117"/>
      <c r="E102" s="117"/>
      <c r="F102" s="117"/>
      <c r="G102" s="117"/>
      <c r="H102" s="118"/>
      <c r="I102" s="119"/>
      <c r="J102" s="120"/>
      <c r="K102" s="120"/>
      <c r="L102" s="454"/>
      <c r="M102" s="454"/>
      <c r="N102" s="121"/>
      <c r="O102" s="28"/>
      <c r="P102" s="122"/>
      <c r="Q102" s="122"/>
      <c r="R102" s="122"/>
    </row>
    <row r="103" spans="1:19" s="100" customFormat="1" ht="12" customHeight="1" thickTop="1">
      <c r="A103" s="97"/>
      <c r="B103" s="98"/>
      <c r="C103" s="98"/>
      <c r="D103" s="123"/>
      <c r="E103" s="124"/>
      <c r="F103" s="124"/>
      <c r="G103" s="502" t="s">
        <v>27</v>
      </c>
      <c r="H103" s="503"/>
      <c r="I103" s="500"/>
      <c r="J103" s="495" t="e">
        <f>SUM(J10:J101)</f>
        <v>#REF!</v>
      </c>
      <c r="K103" s="496" t="e">
        <f>SUM(K10:K101)</f>
        <v>#REF!</v>
      </c>
      <c r="L103" s="455"/>
      <c r="M103" s="455"/>
      <c r="N103" s="121"/>
      <c r="O103" s="28"/>
      <c r="P103" s="122"/>
      <c r="Q103" s="122"/>
      <c r="R103" s="122"/>
    </row>
    <row r="104" spans="1:19" s="100" customFormat="1" ht="12" customHeight="1">
      <c r="A104" s="97"/>
      <c r="B104" s="98"/>
      <c r="C104" s="98"/>
      <c r="D104" s="123"/>
      <c r="E104" s="125"/>
      <c r="F104" s="125"/>
      <c r="G104" s="504"/>
      <c r="H104" s="503"/>
      <c r="I104" s="500"/>
      <c r="J104" s="487"/>
      <c r="K104" s="485"/>
      <c r="L104" s="456"/>
      <c r="M104" s="456"/>
      <c r="N104" s="121"/>
      <c r="O104" s="28"/>
      <c r="P104" s="122"/>
      <c r="Q104" s="122"/>
      <c r="R104" s="122"/>
    </row>
    <row r="105" spans="1:19" s="104" customFormat="1" ht="12" customHeight="1" thickBot="1">
      <c r="A105" s="101"/>
      <c r="B105" s="102"/>
      <c r="C105" s="102"/>
      <c r="D105" s="24"/>
      <c r="E105" s="124"/>
      <c r="F105" s="124"/>
      <c r="G105" s="502" t="s">
        <v>34</v>
      </c>
      <c r="H105" s="503"/>
      <c r="I105" s="501"/>
      <c r="J105" s="497" t="e">
        <f>INSTALLATION_PERCENTAGE*K103*$N105</f>
        <v>#REF!</v>
      </c>
      <c r="K105" s="485" t="s">
        <v>2</v>
      </c>
      <c r="M105" s="470" t="str">
        <f t="shared" ref="M105" si="16">"◄ Enter Multiplier for "&amp;$G105</f>
        <v xml:space="preserve">◄ Enter Multiplier for Installation Labor </v>
      </c>
      <c r="N105" s="514">
        <v>0</v>
      </c>
      <c r="O105" s="106"/>
      <c r="P105" s="247"/>
      <c r="Q105" s="247"/>
      <c r="R105" s="247"/>
    </row>
    <row r="106" spans="1:19" s="104" customFormat="1" ht="12" customHeight="1" thickTop="1">
      <c r="A106" s="101"/>
      <c r="B106" s="102"/>
      <c r="C106" s="102"/>
      <c r="D106" s="24"/>
      <c r="E106" s="124"/>
      <c r="F106" s="124"/>
      <c r="G106" s="502" t="s">
        <v>47</v>
      </c>
      <c r="H106" s="503"/>
      <c r="I106" s="500"/>
      <c r="J106" s="499" t="s">
        <v>2</v>
      </c>
      <c r="K106" s="496" t="e">
        <f>SUM(J105:J105)</f>
        <v>#REF!</v>
      </c>
      <c r="L106" s="455"/>
      <c r="M106" s="455"/>
      <c r="N106" s="246"/>
      <c r="O106" s="106"/>
      <c r="P106" s="247"/>
      <c r="Q106" s="247"/>
      <c r="R106" s="247"/>
    </row>
    <row r="107" spans="1:19" s="104" customFormat="1" ht="12" customHeight="1" thickBot="1">
      <c r="A107" s="101"/>
      <c r="B107" s="102"/>
      <c r="C107" s="102"/>
      <c r="D107" s="24"/>
      <c r="E107" s="124"/>
      <c r="F107" s="124"/>
      <c r="G107" s="502"/>
      <c r="H107" s="506"/>
      <c r="I107" s="500"/>
      <c r="J107" s="498"/>
      <c r="K107" s="494"/>
      <c r="L107" s="455"/>
      <c r="M107" s="455"/>
      <c r="N107" s="246"/>
      <c r="O107" s="106"/>
      <c r="P107" s="247"/>
      <c r="Q107" s="247"/>
      <c r="R107" s="247"/>
    </row>
    <row r="108" spans="1:19" s="104" customFormat="1" ht="12" customHeight="1" thickTop="1">
      <c r="A108" s="101"/>
      <c r="B108" s="102"/>
      <c r="C108" s="102"/>
      <c r="D108" s="24"/>
      <c r="E108" s="124"/>
      <c r="F108" s="124"/>
      <c r="G108" s="502" t="s">
        <v>57</v>
      </c>
      <c r="H108" s="506"/>
      <c r="I108" s="500"/>
      <c r="J108" s="499"/>
      <c r="K108" s="496" t="e">
        <f>SUM(K103:K107)</f>
        <v>#REF!</v>
      </c>
      <c r="L108" s="455"/>
      <c r="M108" s="455"/>
      <c r="N108" s="246"/>
      <c r="O108" s="106"/>
      <c r="P108" s="247"/>
      <c r="Q108" s="247"/>
      <c r="R108" s="247"/>
    </row>
    <row r="109" spans="1:19" s="104" customFormat="1" ht="12" customHeight="1">
      <c r="A109" s="101"/>
      <c r="B109" s="102"/>
      <c r="C109" s="102"/>
      <c r="D109" s="24"/>
      <c r="E109" s="124"/>
      <c r="F109" s="124"/>
      <c r="G109" s="502"/>
      <c r="H109" s="506"/>
      <c r="I109" s="500"/>
      <c r="J109" s="497"/>
      <c r="K109" s="485"/>
      <c r="L109" s="455"/>
      <c r="M109" s="455"/>
      <c r="N109" s="246"/>
      <c r="O109" s="106"/>
      <c r="P109" s="247"/>
      <c r="Q109" s="247"/>
      <c r="R109" s="247"/>
    </row>
    <row r="110" spans="1:19" s="104" customFormat="1" ht="12" customHeight="1">
      <c r="A110" s="101"/>
      <c r="B110" s="102"/>
      <c r="C110" s="102"/>
      <c r="D110" s="24"/>
      <c r="E110" s="128"/>
      <c r="F110" s="128"/>
      <c r="G110" s="507" t="e">
        <f>CONCATENATE("Freight &amp; General Administration at"," ",Freight*100,"%")</f>
        <v>#REF!</v>
      </c>
      <c r="H110" s="506"/>
      <c r="I110" s="501"/>
      <c r="J110" s="497" t="e">
        <f>Freight*$K103</f>
        <v>#REF!</v>
      </c>
      <c r="K110" s="485"/>
      <c r="L110" s="459"/>
      <c r="M110" s="459"/>
      <c r="N110" s="246"/>
      <c r="O110" s="106"/>
      <c r="P110" s="247"/>
      <c r="Q110" s="247"/>
      <c r="R110" s="247"/>
    </row>
    <row r="111" spans="1:19" s="104" customFormat="1" ht="12" customHeight="1">
      <c r="A111" s="101"/>
      <c r="B111" s="102"/>
      <c r="C111" s="102"/>
      <c r="D111" s="24"/>
      <c r="E111" s="128"/>
      <c r="F111" s="128"/>
      <c r="G111" s="507" t="e">
        <f>CONCATENATE("State &amp; Local Taxes at"," ",Taxes*100,"%")</f>
        <v>#REF!</v>
      </c>
      <c r="H111" s="506"/>
      <c r="I111" s="508"/>
      <c r="J111" s="497" t="e">
        <f>Taxes*($K103+$K106+$J110)</f>
        <v>#REF!</v>
      </c>
      <c r="K111" s="485"/>
      <c r="L111" s="459"/>
      <c r="M111" s="459"/>
      <c r="N111" s="246"/>
      <c r="O111" s="106"/>
      <c r="P111" s="247"/>
      <c r="Q111" s="247"/>
      <c r="R111" s="247"/>
    </row>
    <row r="112" spans="1:19" s="104" customFormat="1" ht="12" customHeight="1" thickBot="1">
      <c r="A112" s="101"/>
      <c r="B112" s="102"/>
      <c r="C112" s="102"/>
      <c r="D112" s="24"/>
      <c r="E112" s="128"/>
      <c r="F112" s="128"/>
      <c r="G112" s="507" t="e">
        <f>CONCATENATE("Contingency at"," ",Contingency*100,"%")</f>
        <v>#REF!</v>
      </c>
      <c r="H112" s="506"/>
      <c r="I112" s="500"/>
      <c r="J112" s="493" t="e">
        <f>SUM(J103:J111)*Contingency</f>
        <v>#REF!</v>
      </c>
      <c r="K112" s="494"/>
      <c r="L112" s="459"/>
      <c r="M112" s="459"/>
      <c r="N112" s="246"/>
      <c r="O112" s="106"/>
      <c r="P112" s="247"/>
      <c r="Q112" s="247"/>
      <c r="R112" s="247"/>
    </row>
    <row r="113" spans="1:18" s="104" customFormat="1" ht="12" customHeight="1" thickTop="1">
      <c r="A113" s="101"/>
      <c r="B113" s="102"/>
      <c r="C113" s="102"/>
      <c r="D113" s="24"/>
      <c r="E113" s="124"/>
      <c r="F113" s="124"/>
      <c r="G113" s="502" t="s">
        <v>48</v>
      </c>
      <c r="H113" s="506"/>
      <c r="I113" s="500"/>
      <c r="J113" s="499"/>
      <c r="K113" s="496" t="e">
        <f>SUM(J110:J113)</f>
        <v>#REF!</v>
      </c>
      <c r="L113" s="455"/>
      <c r="M113" s="455"/>
      <c r="N113" s="246"/>
      <c r="O113" s="106"/>
      <c r="P113" s="247"/>
      <c r="Q113" s="247"/>
      <c r="R113" s="247"/>
    </row>
    <row r="114" spans="1:18" s="104" customFormat="1" ht="12" customHeight="1">
      <c r="A114" s="101"/>
      <c r="B114" s="102"/>
      <c r="C114" s="102"/>
      <c r="D114" s="24"/>
      <c r="E114" s="127"/>
      <c r="F114" s="127"/>
      <c r="G114" s="127" t="s">
        <v>2</v>
      </c>
      <c r="H114" s="252"/>
      <c r="I114" s="129"/>
      <c r="J114" s="26"/>
      <c r="K114" s="252"/>
      <c r="L114" s="458"/>
      <c r="M114" s="458"/>
      <c r="N114" s="246"/>
      <c r="O114" s="106"/>
      <c r="P114" s="247"/>
      <c r="Q114" s="247"/>
      <c r="R114" s="247"/>
    </row>
    <row r="115" spans="1:18" s="104" customFormat="1" ht="12" customHeight="1" thickBot="1">
      <c r="A115" s="101"/>
      <c r="B115" s="102"/>
      <c r="C115" s="102"/>
      <c r="D115" s="130"/>
      <c r="E115" s="131"/>
      <c r="F115" s="131"/>
      <c r="G115" s="131" t="s">
        <v>29</v>
      </c>
      <c r="H115" s="132"/>
      <c r="I115" s="133" t="s">
        <v>2</v>
      </c>
      <c r="J115" s="30" t="e">
        <f>SUM(J103:J114)</f>
        <v>#REF!</v>
      </c>
      <c r="K115" s="31" t="e">
        <f>SUM(K108:K114)</f>
        <v>#REF!</v>
      </c>
      <c r="L115" s="460"/>
      <c r="M115" s="549"/>
      <c r="N115" s="33"/>
      <c r="O115" s="32" t="e">
        <f>SUM(O7:O112)</f>
        <v>#REF!</v>
      </c>
      <c r="P115" s="134"/>
      <c r="Q115" s="135"/>
      <c r="R115" s="134"/>
    </row>
    <row r="116" spans="1:18" ht="12" customHeight="1" thickTop="1">
      <c r="D116" s="117"/>
      <c r="E116" s="117"/>
      <c r="F116" s="117"/>
      <c r="G116" s="117"/>
      <c r="H116" s="136"/>
      <c r="I116" s="119"/>
      <c r="J116" s="120"/>
      <c r="K116" s="120"/>
      <c r="L116" s="454"/>
      <c r="M116" s="454"/>
    </row>
  </sheetData>
  <customSheetViews>
    <customSheetView guid="{2B0D0082-0D20-4A2C-926D-637157AC9557}" showPageBreaks="1" fitToPage="1" printArea="1">
      <pane ySplit="6" topLeftCell="A7" activePane="bottomLeft" state="frozen"/>
      <selection pane="bottomLeft" activeCell="A6" sqref="A6"/>
      <pageMargins left="0.25" right="0.25" top="0.5" bottom="0.5" header="0" footer="0.25"/>
      <printOptions horizontalCentered="1"/>
      <pageSetup scale="72" fitToHeight="4" orientation="portrait" r:id="rId1"/>
      <headerFooter alignWithMargins="0">
        <oddFooter>&amp;L&amp;"Arial,Bold"&amp;8Prepared by: The Sextant Group, Inc.&amp;C&amp;"Arial,Bold"&amp;8Sheet &amp;P&amp;R&amp;"Arial,Bold"&amp;8Date</oddFooter>
      </headerFooter>
    </customSheetView>
    <customSheetView guid="{4EECBBA4-BB24-4AE4-AAF8-A52C685C5932}" showPageBreaks="1" fitToPage="1" printArea="1">
      <pane ySplit="6" topLeftCell="A7" activePane="bottomLeft" state="frozen"/>
      <selection pane="bottomLeft" activeCell="I124" sqref="I124"/>
      <pageMargins left="0.25" right="0.25" top="0.5" bottom="0.5" header="0" footer="0.25"/>
      <printOptions horizontalCentered="1"/>
      <pageSetup scale="72" fitToHeight="4" orientation="portrait" r:id="rId2"/>
      <headerFooter alignWithMargins="0">
        <oddFooter>&amp;L&amp;"Arial,Bold"&amp;8Prepared by: The Sextant Group, Inc.&amp;C&amp;"Arial,Bold"&amp;8Sheet &amp;P&amp;R&amp;"Arial,Bold"&amp;8Date</oddFooter>
      </headerFooter>
    </customSheetView>
  </customSheetViews>
  <mergeCells count="3">
    <mergeCell ref="N5:O5"/>
    <mergeCell ref="P5:R5"/>
    <mergeCell ref="A1:C2"/>
  </mergeCells>
  <conditionalFormatting sqref="A11:A17">
    <cfRule type="expression" dxfId="159" priority="60" stopIfTrue="1">
      <formula>COUNTIF(#REF!,A11)&gt;1</formula>
    </cfRule>
  </conditionalFormatting>
  <conditionalFormatting sqref="A96:A98">
    <cfRule type="expression" dxfId="158" priority="87" stopIfTrue="1">
      <formula>COUNTIF(#REF!,A96)&gt;1</formula>
    </cfRule>
  </conditionalFormatting>
  <conditionalFormatting sqref="A96:A98">
    <cfRule type="expression" dxfId="157" priority="86" stopIfTrue="1">
      <formula>COUNTIF(#REF!,A96)&gt;1</formula>
    </cfRule>
  </conditionalFormatting>
  <conditionalFormatting sqref="A96:A98">
    <cfRule type="expression" dxfId="156" priority="85" stopIfTrue="1">
      <formula>COUNTIF(#REF!,A96)&gt;1</formula>
    </cfRule>
  </conditionalFormatting>
  <conditionalFormatting sqref="A96:A98">
    <cfRule type="expression" dxfId="155" priority="84" stopIfTrue="1">
      <formula>COUNTIF(#REF!,A96)&gt;1</formula>
    </cfRule>
  </conditionalFormatting>
  <conditionalFormatting sqref="A96:A98">
    <cfRule type="expression" dxfId="154" priority="83" stopIfTrue="1">
      <formula>COUNTIF(#REF!,A96)&gt;1</formula>
    </cfRule>
  </conditionalFormatting>
  <conditionalFormatting sqref="A96:A98">
    <cfRule type="expression" dxfId="153" priority="82" stopIfTrue="1">
      <formula>COUNTIF(#REF!,A96)&gt;1</formula>
    </cfRule>
  </conditionalFormatting>
  <conditionalFormatting sqref="A96:A98">
    <cfRule type="expression" dxfId="152" priority="81" stopIfTrue="1">
      <formula>COUNTIF(#REF!,A96)&gt;1</formula>
    </cfRule>
  </conditionalFormatting>
  <conditionalFormatting sqref="A96:A98">
    <cfRule type="expression" dxfId="151" priority="80" stopIfTrue="1">
      <formula>COUNTIF(#REF!,A96)&gt;1</formula>
    </cfRule>
  </conditionalFormatting>
  <conditionalFormatting sqref="A96:A98">
    <cfRule type="expression" dxfId="150" priority="79" stopIfTrue="1">
      <formula>COUNTIF(#REF!,A96)&gt;1</formula>
    </cfRule>
  </conditionalFormatting>
  <conditionalFormatting sqref="A96:A98">
    <cfRule type="expression" dxfId="149" priority="78" stopIfTrue="1">
      <formula>COUNTIF(#REF!,A96)&gt;1</formula>
    </cfRule>
  </conditionalFormatting>
  <conditionalFormatting sqref="A96:A98">
    <cfRule type="expression" dxfId="148" priority="77" stopIfTrue="1">
      <formula>COUNTIF(#REF!,A96)&gt;1</formula>
    </cfRule>
  </conditionalFormatting>
  <conditionalFormatting sqref="A96:A98">
    <cfRule type="expression" dxfId="147" priority="76" stopIfTrue="1">
      <formula>COUNTIF(#REF!,A96)&gt;1</formula>
    </cfRule>
  </conditionalFormatting>
  <conditionalFormatting sqref="A96:A98">
    <cfRule type="expression" dxfId="146" priority="75" stopIfTrue="1">
      <formula>COUNTIF(#REF!,A96)&gt;1</formula>
    </cfRule>
  </conditionalFormatting>
  <conditionalFormatting sqref="A96:A98">
    <cfRule type="expression" dxfId="145" priority="74" stopIfTrue="1">
      <formula>COUNTIF(#REF!,A96)&gt;1</formula>
    </cfRule>
  </conditionalFormatting>
  <conditionalFormatting sqref="A96:A98">
    <cfRule type="expression" dxfId="144" priority="73" stopIfTrue="1">
      <formula>COUNTIF(#REF!,A96)&gt;1</formula>
    </cfRule>
  </conditionalFormatting>
  <conditionalFormatting sqref="A96:A98">
    <cfRule type="expression" dxfId="143" priority="72" stopIfTrue="1">
      <formula>COUNTIF(#REF!,A96)&gt;1</formula>
    </cfRule>
  </conditionalFormatting>
  <conditionalFormatting sqref="A96:A98">
    <cfRule type="expression" dxfId="142" priority="71" stopIfTrue="1">
      <formula>COUNTIF(#REF!,A96)&gt;1</formula>
    </cfRule>
  </conditionalFormatting>
  <conditionalFormatting sqref="A11:A17">
    <cfRule type="expression" dxfId="141" priority="63" stopIfTrue="1">
      <formula>COUNTIF(#REF!,A11)&gt;1</formula>
    </cfRule>
  </conditionalFormatting>
  <conditionalFormatting sqref="A11:A17">
    <cfRule type="expression" dxfId="140" priority="62" stopIfTrue="1">
      <formula>COUNTIF(#REF!,A11)&gt;1</formula>
    </cfRule>
  </conditionalFormatting>
  <conditionalFormatting sqref="A11:A17">
    <cfRule type="expression" dxfId="139" priority="61" stopIfTrue="1">
      <formula>COUNTIF(#REF!,A11)&gt;1</formula>
    </cfRule>
  </conditionalFormatting>
  <conditionalFormatting sqref="A11:A17">
    <cfRule type="expression" dxfId="138" priority="58" stopIfTrue="1">
      <formula>COUNTIF(#REF!,A11)&gt;1</formula>
    </cfRule>
  </conditionalFormatting>
  <conditionalFormatting sqref="A11:A17">
    <cfRule type="expression" dxfId="137" priority="57" stopIfTrue="1">
      <formula>COUNTIF(#REF!,A11)&gt;1</formula>
    </cfRule>
  </conditionalFormatting>
  <conditionalFormatting sqref="A11:A17">
    <cfRule type="expression" dxfId="136" priority="59" stopIfTrue="1">
      <formula>COUNTIF(#REF!,A11)&gt;1</formula>
    </cfRule>
  </conditionalFormatting>
  <conditionalFormatting sqref="A21:A27">
    <cfRule type="expression" dxfId="135" priority="56" stopIfTrue="1">
      <formula>COUNTIF(#REF!,A21)&gt;1</formula>
    </cfRule>
  </conditionalFormatting>
  <conditionalFormatting sqref="A21:A27">
    <cfRule type="expression" dxfId="134" priority="55" stopIfTrue="1">
      <formula>COUNTIF(#REF!,A21)&gt;1</formula>
    </cfRule>
  </conditionalFormatting>
  <conditionalFormatting sqref="A21:A27">
    <cfRule type="expression" dxfId="133" priority="54" stopIfTrue="1">
      <formula>COUNTIF(#REF!,A21)&gt;1</formula>
    </cfRule>
  </conditionalFormatting>
  <conditionalFormatting sqref="A21:A27">
    <cfRule type="expression" dxfId="132" priority="51" stopIfTrue="1">
      <formula>COUNTIF(#REF!,A21)&gt;1</formula>
    </cfRule>
  </conditionalFormatting>
  <conditionalFormatting sqref="A21:A27">
    <cfRule type="expression" dxfId="131" priority="50" stopIfTrue="1">
      <formula>COUNTIF(#REF!,A21)&gt;1</formula>
    </cfRule>
  </conditionalFormatting>
  <conditionalFormatting sqref="A21:A27">
    <cfRule type="expression" dxfId="130" priority="53" stopIfTrue="1">
      <formula>COUNTIF(#REF!,A21)&gt;1</formula>
    </cfRule>
  </conditionalFormatting>
  <conditionalFormatting sqref="A21:A27">
    <cfRule type="expression" dxfId="129" priority="52" stopIfTrue="1">
      <formula>COUNTIF(#REF!,A21)&gt;1</formula>
    </cfRule>
  </conditionalFormatting>
  <conditionalFormatting sqref="A31:A37">
    <cfRule type="expression" dxfId="128" priority="49" stopIfTrue="1">
      <formula>COUNTIF(#REF!,A31)&gt;1</formula>
    </cfRule>
  </conditionalFormatting>
  <conditionalFormatting sqref="A31:A37">
    <cfRule type="expression" dxfId="127" priority="48" stopIfTrue="1">
      <formula>COUNTIF(#REF!,A31)&gt;1</formula>
    </cfRule>
  </conditionalFormatting>
  <conditionalFormatting sqref="A31:A37">
    <cfRule type="expression" dxfId="126" priority="47" stopIfTrue="1">
      <formula>COUNTIF(#REF!,A31)&gt;1</formula>
    </cfRule>
  </conditionalFormatting>
  <conditionalFormatting sqref="A31:A37">
    <cfRule type="expression" dxfId="125" priority="44" stopIfTrue="1">
      <formula>COUNTIF(#REF!,A31)&gt;1</formula>
    </cfRule>
  </conditionalFormatting>
  <conditionalFormatting sqref="A31:A37">
    <cfRule type="expression" dxfId="124" priority="43" stopIfTrue="1">
      <formula>COUNTIF(#REF!,A31)&gt;1</formula>
    </cfRule>
  </conditionalFormatting>
  <conditionalFormatting sqref="A31:A37">
    <cfRule type="expression" dxfId="123" priority="46" stopIfTrue="1">
      <formula>COUNTIF(#REF!,A31)&gt;1</formula>
    </cfRule>
  </conditionalFormatting>
  <conditionalFormatting sqref="A31:A37">
    <cfRule type="expression" dxfId="122" priority="45" stopIfTrue="1">
      <formula>COUNTIF(#REF!,A31)&gt;1</formula>
    </cfRule>
  </conditionalFormatting>
  <conditionalFormatting sqref="A41:A47">
    <cfRule type="expression" dxfId="121" priority="42" stopIfTrue="1">
      <formula>COUNTIF(#REF!,A41)&gt;1</formula>
    </cfRule>
  </conditionalFormatting>
  <conditionalFormatting sqref="A41:A47">
    <cfRule type="expression" dxfId="120" priority="41" stopIfTrue="1">
      <formula>COUNTIF(#REF!,A41)&gt;1</formula>
    </cfRule>
  </conditionalFormatting>
  <conditionalFormatting sqref="A41:A47">
    <cfRule type="expression" dxfId="119" priority="40" stopIfTrue="1">
      <formula>COUNTIF(#REF!,A41)&gt;1</formula>
    </cfRule>
  </conditionalFormatting>
  <conditionalFormatting sqref="A41:A47">
    <cfRule type="expression" dxfId="118" priority="37" stopIfTrue="1">
      <formula>COUNTIF(#REF!,A41)&gt;1</formula>
    </cfRule>
  </conditionalFormatting>
  <conditionalFormatting sqref="A41:A47">
    <cfRule type="expression" dxfId="117" priority="36" stopIfTrue="1">
      <formula>COUNTIF(#REF!,A41)&gt;1</formula>
    </cfRule>
  </conditionalFormatting>
  <conditionalFormatting sqref="A41:A47">
    <cfRule type="expression" dxfId="116" priority="39" stopIfTrue="1">
      <formula>COUNTIF(#REF!,A41)&gt;1</formula>
    </cfRule>
  </conditionalFormatting>
  <conditionalFormatting sqref="A41:A47">
    <cfRule type="expression" dxfId="115" priority="38" stopIfTrue="1">
      <formula>COUNTIF(#REF!,A41)&gt;1</formula>
    </cfRule>
  </conditionalFormatting>
  <conditionalFormatting sqref="A51:A57">
    <cfRule type="expression" dxfId="114" priority="35" stopIfTrue="1">
      <formula>COUNTIF(#REF!,A51)&gt;1</formula>
    </cfRule>
  </conditionalFormatting>
  <conditionalFormatting sqref="A51:A57">
    <cfRule type="expression" dxfId="113" priority="34" stopIfTrue="1">
      <formula>COUNTIF(#REF!,A51)&gt;1</formula>
    </cfRule>
  </conditionalFormatting>
  <conditionalFormatting sqref="A51:A57">
    <cfRule type="expression" dxfId="112" priority="33" stopIfTrue="1">
      <formula>COUNTIF(#REF!,A51)&gt;1</formula>
    </cfRule>
  </conditionalFormatting>
  <conditionalFormatting sqref="A51:A57">
    <cfRule type="expression" dxfId="111" priority="30" stopIfTrue="1">
      <formula>COUNTIF(#REF!,A51)&gt;1</formula>
    </cfRule>
  </conditionalFormatting>
  <conditionalFormatting sqref="A51:A57">
    <cfRule type="expression" dxfId="110" priority="29" stopIfTrue="1">
      <formula>COUNTIF(#REF!,A51)&gt;1</formula>
    </cfRule>
  </conditionalFormatting>
  <conditionalFormatting sqref="A51:A57">
    <cfRule type="expression" dxfId="109" priority="32" stopIfTrue="1">
      <formula>COUNTIF(#REF!,A51)&gt;1</formula>
    </cfRule>
  </conditionalFormatting>
  <conditionalFormatting sqref="A51:A57">
    <cfRule type="expression" dxfId="108" priority="31" stopIfTrue="1">
      <formula>COUNTIF(#REF!,A51)&gt;1</formula>
    </cfRule>
  </conditionalFormatting>
  <conditionalFormatting sqref="A61:A67">
    <cfRule type="expression" dxfId="107" priority="28" stopIfTrue="1">
      <formula>COUNTIF(#REF!,A61)&gt;1</formula>
    </cfRule>
  </conditionalFormatting>
  <conditionalFormatting sqref="A61:A67">
    <cfRule type="expression" dxfId="106" priority="27" stopIfTrue="1">
      <formula>COUNTIF(#REF!,A61)&gt;1</formula>
    </cfRule>
  </conditionalFormatting>
  <conditionalFormatting sqref="A61:A67">
    <cfRule type="expression" dxfId="105" priority="26" stopIfTrue="1">
      <formula>COUNTIF(#REF!,A61)&gt;1</formula>
    </cfRule>
  </conditionalFormatting>
  <conditionalFormatting sqref="A61:A67">
    <cfRule type="expression" dxfId="104" priority="23" stopIfTrue="1">
      <formula>COUNTIF(#REF!,A61)&gt;1</formula>
    </cfRule>
  </conditionalFormatting>
  <conditionalFormatting sqref="A61:A67">
    <cfRule type="expression" dxfId="103" priority="22" stopIfTrue="1">
      <formula>COUNTIF(#REF!,A61)&gt;1</formula>
    </cfRule>
  </conditionalFormatting>
  <conditionalFormatting sqref="A61:A67">
    <cfRule type="expression" dxfId="102" priority="25" stopIfTrue="1">
      <formula>COUNTIF(#REF!,A61)&gt;1</formula>
    </cfRule>
  </conditionalFormatting>
  <conditionalFormatting sqref="A61:A67">
    <cfRule type="expression" dxfId="101" priority="24" stopIfTrue="1">
      <formula>COUNTIF(#REF!,A61)&gt;1</formula>
    </cfRule>
  </conditionalFormatting>
  <conditionalFormatting sqref="A71:A77">
    <cfRule type="expression" dxfId="100" priority="21" stopIfTrue="1">
      <formula>COUNTIF(#REF!,A71)&gt;1</formula>
    </cfRule>
  </conditionalFormatting>
  <conditionalFormatting sqref="A71:A77">
    <cfRule type="expression" dxfId="99" priority="20" stopIfTrue="1">
      <formula>COUNTIF(#REF!,A71)&gt;1</formula>
    </cfRule>
  </conditionalFormatting>
  <conditionalFormatting sqref="A71:A77">
    <cfRule type="expression" dxfId="98" priority="19" stopIfTrue="1">
      <formula>COUNTIF(#REF!,A71)&gt;1</formula>
    </cfRule>
  </conditionalFormatting>
  <conditionalFormatting sqref="A71:A77">
    <cfRule type="expression" dxfId="97" priority="16" stopIfTrue="1">
      <formula>COUNTIF(#REF!,A71)&gt;1</formula>
    </cfRule>
  </conditionalFormatting>
  <conditionalFormatting sqref="A71:A77">
    <cfRule type="expression" dxfId="96" priority="15" stopIfTrue="1">
      <formula>COUNTIF(#REF!,A71)&gt;1</formula>
    </cfRule>
  </conditionalFormatting>
  <conditionalFormatting sqref="A71:A77">
    <cfRule type="expression" dxfId="95" priority="18" stopIfTrue="1">
      <formula>COUNTIF(#REF!,A71)&gt;1</formula>
    </cfRule>
  </conditionalFormatting>
  <conditionalFormatting sqref="A71:A77">
    <cfRule type="expression" dxfId="94" priority="17" stopIfTrue="1">
      <formula>COUNTIF(#REF!,A71)&gt;1</formula>
    </cfRule>
  </conditionalFormatting>
  <conditionalFormatting sqref="A81:A87">
    <cfRule type="expression" dxfId="93" priority="14" stopIfTrue="1">
      <formula>COUNTIF(#REF!,A81)&gt;1</formula>
    </cfRule>
  </conditionalFormatting>
  <conditionalFormatting sqref="A81:A87">
    <cfRule type="expression" dxfId="92" priority="13" stopIfTrue="1">
      <formula>COUNTIF(#REF!,A81)&gt;1</formula>
    </cfRule>
  </conditionalFormatting>
  <conditionalFormatting sqref="A81:A87">
    <cfRule type="expression" dxfId="91" priority="12" stopIfTrue="1">
      <formula>COUNTIF(#REF!,A81)&gt;1</formula>
    </cfRule>
  </conditionalFormatting>
  <conditionalFormatting sqref="A81:A87">
    <cfRule type="expression" dxfId="90" priority="9" stopIfTrue="1">
      <formula>COUNTIF(#REF!,A81)&gt;1</formula>
    </cfRule>
  </conditionalFormatting>
  <conditionalFormatting sqref="A81:A87">
    <cfRule type="expression" dxfId="89" priority="8" stopIfTrue="1">
      <formula>COUNTIF(#REF!,A81)&gt;1</formula>
    </cfRule>
  </conditionalFormatting>
  <conditionalFormatting sqref="A81:A87">
    <cfRule type="expression" dxfId="88" priority="11" stopIfTrue="1">
      <formula>COUNTIF(#REF!,A81)&gt;1</formula>
    </cfRule>
  </conditionalFormatting>
  <conditionalFormatting sqref="A81:A87">
    <cfRule type="expression" dxfId="87" priority="10" stopIfTrue="1">
      <formula>COUNTIF(#REF!,A81)&gt;1</formula>
    </cfRule>
  </conditionalFormatting>
  <conditionalFormatting sqref="A91:A95">
    <cfRule type="expression" dxfId="86" priority="7" stopIfTrue="1">
      <formula>COUNTIF(#REF!,A91)&gt;1</formula>
    </cfRule>
  </conditionalFormatting>
  <conditionalFormatting sqref="A91:A95">
    <cfRule type="expression" dxfId="85" priority="6" stopIfTrue="1">
      <formula>COUNTIF(#REF!,A91)&gt;1</formula>
    </cfRule>
  </conditionalFormatting>
  <conditionalFormatting sqref="A91:A95">
    <cfRule type="expression" dxfId="84" priority="5" stopIfTrue="1">
      <formula>COUNTIF(#REF!,A91)&gt;1</formula>
    </cfRule>
  </conditionalFormatting>
  <conditionalFormatting sqref="A91:A95">
    <cfRule type="expression" dxfId="83" priority="2" stopIfTrue="1">
      <formula>COUNTIF(#REF!,A91)&gt;1</formula>
    </cfRule>
  </conditionalFormatting>
  <conditionalFormatting sqref="A91:A95">
    <cfRule type="expression" dxfId="82" priority="1" stopIfTrue="1">
      <formula>COUNTIF(#REF!,A91)&gt;1</formula>
    </cfRule>
  </conditionalFormatting>
  <conditionalFormatting sqref="A91:A95">
    <cfRule type="expression" dxfId="81" priority="4" stopIfTrue="1">
      <formula>COUNTIF(#REF!,A91)&gt;1</formula>
    </cfRule>
  </conditionalFormatting>
  <conditionalFormatting sqref="A91:A95">
    <cfRule type="expression" dxfId="80" priority="3" stopIfTrue="1">
      <formula>COUNTIF(#REF!,A91)&gt;1</formula>
    </cfRule>
  </conditionalFormatting>
  <printOptions horizontalCentered="1"/>
  <pageMargins left="0.5" right="0.5" top="0.5" bottom="0.5" header="0" footer="0.25"/>
  <pageSetup scale="78" fitToHeight="4" orientation="portrait" r:id="rId3"/>
  <headerFooter alignWithMargins="0">
    <oddFooter>&amp;L&amp;"Arial,Bold"&amp;8Prepared by: The Sextant Group, Inc.&amp;C&amp;"Arial,Bold"&amp;8Sheet &amp;P&amp;R&amp;"Arial,Bold"&amp;8Date</oddFooter>
  </headerFooter>
  <drawing r:id="rId4"/>
  <legacyDrawing r:id="rId5"/>
  <controls>
    <mc:AlternateContent xmlns:mc="http://schemas.openxmlformats.org/markup-compatibility/2006">
      <mc:Choice Requires="x14">
        <control shapeId="11266" r:id="rId6" name="NumberLines">
          <controlPr defaultSize="0" autoLine="0" r:id="rId7">
            <anchor moveWithCells="1">
              <from>
                <xdr:col>7</xdr:col>
                <xdr:colOff>114300</xdr:colOff>
                <xdr:row>0</xdr:row>
                <xdr:rowOff>133350</xdr:rowOff>
              </from>
              <to>
                <xdr:col>10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11266" r:id="rId6" name="NumberLines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SEC">
    <tabColor rgb="FFFFFF00"/>
    <outlinePr summaryBelow="0"/>
    <pageSetUpPr fitToPage="1"/>
  </sheetPr>
  <dimension ref="A1:R117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"/>
    </sheetView>
  </sheetViews>
  <sheetFormatPr defaultColWidth="9.33203125" defaultRowHeight="12" customHeight="1" outlineLevelRow="1"/>
  <cols>
    <col min="1" max="1" width="9.33203125" style="76"/>
    <col min="2" max="3" width="9.33203125" style="77"/>
    <col min="4" max="4" width="5.6640625" style="79" customWidth="1"/>
    <col min="5" max="6" width="15.6640625" style="79" customWidth="1"/>
    <col min="7" max="7" width="65.6640625" style="79" customWidth="1"/>
    <col min="8" max="8" width="5.6640625" style="138" customWidth="1"/>
    <col min="9" max="9" width="8.6640625" style="137" customWidth="1"/>
    <col min="10" max="10" width="10.6640625" style="141" customWidth="1"/>
    <col min="11" max="11" width="9.6640625" style="141" customWidth="1"/>
    <col min="12" max="12" width="8.6640625" style="461" customWidth="1"/>
    <col min="13" max="13" width="48.6640625" style="461" customWidth="1"/>
    <col min="14" max="14" width="6.6640625" style="139" customWidth="1"/>
    <col min="15" max="15" width="6.6640625" style="138" customWidth="1"/>
    <col min="16" max="18" width="8.6640625" style="140" customWidth="1"/>
    <col min="19" max="16384" width="9.33203125" style="79"/>
  </cols>
  <sheetData>
    <row r="1" spans="1:18" s="42" customFormat="1" ht="23.25">
      <c r="A1" s="590" t="s">
        <v>91</v>
      </c>
      <c r="B1" s="590"/>
      <c r="C1" s="590"/>
      <c r="D1" s="34" t="e">
        <f>Client</f>
        <v>#REF!</v>
      </c>
      <c r="E1" s="35"/>
      <c r="F1" s="35"/>
      <c r="G1" s="36"/>
      <c r="H1" s="37"/>
      <c r="I1" s="38"/>
      <c r="J1" s="37"/>
      <c r="K1" s="37"/>
      <c r="L1" s="443"/>
      <c r="M1" s="443"/>
      <c r="N1" s="39"/>
      <c r="O1" s="40"/>
      <c r="P1" s="41"/>
      <c r="Q1" s="41"/>
      <c r="R1" s="41"/>
    </row>
    <row r="2" spans="1:18" s="42" customFormat="1" ht="23.25">
      <c r="A2" s="590"/>
      <c r="B2" s="590"/>
      <c r="C2" s="590"/>
      <c r="D2" s="43" t="e">
        <f>Project</f>
        <v>#REF!</v>
      </c>
      <c r="E2" s="44"/>
      <c r="F2" s="44"/>
      <c r="G2" s="45"/>
      <c r="H2" s="46"/>
      <c r="I2" s="47"/>
      <c r="J2" s="46"/>
      <c r="K2" s="46"/>
      <c r="L2" s="444"/>
      <c r="M2" s="443"/>
      <c r="N2" s="39"/>
      <c r="O2" s="40"/>
      <c r="P2" s="41"/>
      <c r="Q2" s="41"/>
      <c r="R2" s="41"/>
    </row>
    <row r="3" spans="1:18" s="55" customFormat="1" ht="15.75">
      <c r="A3" s="49"/>
      <c r="B3" s="48"/>
      <c r="C3" s="49"/>
      <c r="D3" s="50" t="e">
        <f>Phase</f>
        <v>#REF!</v>
      </c>
      <c r="E3" s="51"/>
      <c r="F3" s="51"/>
      <c r="G3" s="52"/>
      <c r="H3" s="53"/>
      <c r="I3" s="54"/>
      <c r="J3" s="53"/>
      <c r="K3" s="53"/>
      <c r="L3" s="445"/>
      <c r="M3" s="445"/>
      <c r="N3" s="437"/>
      <c r="O3" s="436"/>
      <c r="P3" s="438"/>
      <c r="Q3" s="438"/>
      <c r="R3" s="438"/>
    </row>
    <row r="4" spans="1:18" s="55" customFormat="1" ht="15.75">
      <c r="A4" s="49"/>
      <c r="B4" s="48"/>
      <c r="C4" s="49"/>
      <c r="D4" s="50" t="e">
        <f>Report</f>
        <v>#REF!</v>
      </c>
      <c r="E4" s="51"/>
      <c r="F4" s="51"/>
      <c r="G4" s="52"/>
      <c r="H4" s="53"/>
      <c r="I4" s="54"/>
      <c r="J4" s="53"/>
      <c r="K4" s="53"/>
      <c r="L4" s="445"/>
      <c r="M4" s="445"/>
      <c r="N4" s="440"/>
      <c r="O4" s="439"/>
      <c r="P4" s="441"/>
      <c r="Q4" s="441"/>
      <c r="R4" s="441"/>
    </row>
    <row r="5" spans="1:18" s="60" customFormat="1" ht="15.75" thickBot="1">
      <c r="A5" s="57" t="s">
        <v>104</v>
      </c>
      <c r="B5" s="57" t="s">
        <v>22</v>
      </c>
      <c r="C5" s="57" t="s">
        <v>21</v>
      </c>
      <c r="D5" s="56" t="s">
        <v>2</v>
      </c>
      <c r="E5" s="435" t="s">
        <v>88</v>
      </c>
      <c r="F5" s="435" t="s">
        <v>135</v>
      </c>
      <c r="G5" s="58" t="s">
        <v>6</v>
      </c>
      <c r="H5" s="59" t="s">
        <v>40</v>
      </c>
      <c r="I5" s="59" t="s">
        <v>8</v>
      </c>
      <c r="J5" s="59" t="s">
        <v>9</v>
      </c>
      <c r="K5" s="59" t="s">
        <v>5</v>
      </c>
      <c r="L5" s="446" t="s">
        <v>130</v>
      </c>
      <c r="M5" s="446" t="s">
        <v>142</v>
      </c>
      <c r="N5" s="586" t="s">
        <v>15</v>
      </c>
      <c r="O5" s="587"/>
      <c r="P5" s="588" t="s">
        <v>16</v>
      </c>
      <c r="Q5" s="589"/>
      <c r="R5" s="589"/>
    </row>
    <row r="6" spans="1:18" s="65" customFormat="1">
      <c r="A6" s="57" t="s">
        <v>2</v>
      </c>
      <c r="B6" s="57" t="s">
        <v>89</v>
      </c>
      <c r="C6" s="57" t="s">
        <v>23</v>
      </c>
      <c r="D6" s="61" t="s">
        <v>2</v>
      </c>
      <c r="E6" s="435"/>
      <c r="F6" s="435"/>
      <c r="G6" s="58" t="s">
        <v>2</v>
      </c>
      <c r="H6" s="59" t="s">
        <v>7</v>
      </c>
      <c r="I6" s="62" t="s">
        <v>26</v>
      </c>
      <c r="J6" s="62" t="s">
        <v>26</v>
      </c>
      <c r="K6" s="62" t="s">
        <v>26</v>
      </c>
      <c r="L6" s="446" t="s">
        <v>129</v>
      </c>
      <c r="M6" s="446" t="s">
        <v>143</v>
      </c>
      <c r="N6" s="63" t="s">
        <v>11</v>
      </c>
      <c r="O6" s="59" t="s">
        <v>4</v>
      </c>
      <c r="P6" s="64" t="s">
        <v>12</v>
      </c>
      <c r="Q6" s="548" t="s">
        <v>13</v>
      </c>
      <c r="R6" s="547" t="s">
        <v>14</v>
      </c>
    </row>
    <row r="7" spans="1:18" s="75" customFormat="1" ht="12" customHeight="1">
      <c r="A7" s="67"/>
      <c r="B7" s="66"/>
      <c r="C7" s="67"/>
      <c r="D7" s="68" t="s">
        <v>38</v>
      </c>
      <c r="E7" s="389" t="s">
        <v>123</v>
      </c>
      <c r="F7" s="389"/>
      <c r="G7" s="70"/>
      <c r="H7" s="71"/>
      <c r="I7" s="72"/>
      <c r="J7" s="71"/>
      <c r="K7" s="71"/>
      <c r="L7" s="447"/>
      <c r="M7" s="447"/>
      <c r="N7" s="73"/>
      <c r="O7" s="71"/>
      <c r="P7" s="74"/>
      <c r="Q7" s="74"/>
      <c r="R7" s="74"/>
    </row>
    <row r="8" spans="1:18" ht="12" customHeight="1">
      <c r="A8" s="77"/>
      <c r="B8" s="76"/>
      <c r="D8" s="78" t="s">
        <v>37</v>
      </c>
      <c r="E8" s="326" t="s">
        <v>121</v>
      </c>
      <c r="F8" s="326"/>
      <c r="G8" s="70"/>
      <c r="H8" s="71"/>
      <c r="I8" s="72"/>
      <c r="J8" s="71"/>
      <c r="K8" s="71"/>
      <c r="L8" s="448"/>
      <c r="M8" s="448"/>
      <c r="N8" s="73"/>
      <c r="O8" s="71"/>
      <c r="P8" s="74"/>
      <c r="Q8" s="74"/>
      <c r="R8" s="74"/>
    </row>
    <row r="9" spans="1:18" s="89" customFormat="1" ht="12" customHeight="1" thickBot="1">
      <c r="A9" s="81"/>
      <c r="B9" s="80"/>
      <c r="C9" s="81"/>
      <c r="D9" s="82" t="s">
        <v>36</v>
      </c>
      <c r="E9" s="83" t="s">
        <v>122</v>
      </c>
      <c r="F9" s="83"/>
      <c r="G9" s="84"/>
      <c r="H9" s="85"/>
      <c r="I9" s="86"/>
      <c r="J9" s="85"/>
      <c r="K9" s="85"/>
      <c r="L9" s="449"/>
      <c r="M9" s="449"/>
      <c r="N9" s="87"/>
      <c r="O9" s="85"/>
      <c r="P9" s="88"/>
      <c r="Q9" s="88"/>
      <c r="R9" s="88"/>
    </row>
    <row r="10" spans="1:18" s="96" customFormat="1" ht="12" customHeight="1" outlineLevel="1">
      <c r="A10" s="90"/>
      <c r="B10" s="91"/>
      <c r="C10" s="91"/>
      <c r="D10" s="92" t="s">
        <v>74</v>
      </c>
      <c r="E10" s="93"/>
      <c r="F10" s="93"/>
      <c r="G10" s="93"/>
      <c r="H10" s="94"/>
      <c r="I10" s="95"/>
      <c r="J10" s="95"/>
      <c r="K10" s="95"/>
      <c r="L10" s="450"/>
      <c r="M10" s="450"/>
      <c r="N10" s="6"/>
      <c r="O10" s="6"/>
      <c r="P10" s="7"/>
      <c r="Q10" s="7"/>
      <c r="R10" s="7"/>
    </row>
    <row r="11" spans="1:18" s="100" customFormat="1" ht="12" customHeight="1" outlineLevel="1">
      <c r="A11" s="481" t="s">
        <v>20</v>
      </c>
      <c r="B11" s="482" t="e">
        <f>IF(ISNA(VLOOKUP($A11,#REF!,9,FALSE))=TRUE,"Invalid ID#",VLOOKUP($A11,#REF!,9,FALSE))</f>
        <v>#REF!</v>
      </c>
      <c r="C11" s="482" t="e">
        <f>IF(ISNA(VLOOKUP($A11,#REF!,10,FALSE))=TRUE,"Invalid ID#",VLOOKUP($A11,#REF!,10,FALSE))</f>
        <v>#REF!</v>
      </c>
      <c r="D11" s="483"/>
      <c r="E11" s="488" t="e">
        <f>IF(ISNA(VLOOKUP($A11,#REF!,7,FALSE))=TRUE,"Invalid ID#",VLOOKUP($A11,#REF!,7,FALSE))</f>
        <v>#REF!</v>
      </c>
      <c r="F11" s="488" t="e">
        <f>IF(ISNA(VLOOKUP($A11,#REF!,8,FALSE))=TRUE,"Invalid ID#",VLOOKUP($A11,#REF!,8,FALSE))</f>
        <v>#REF!</v>
      </c>
      <c r="G11" s="488" t="e">
        <f>IF(ISNA(VLOOKUP($A11,#REF!,12,FALSE))=TRUE,"Invalid ID#",VLOOKUP($A11,#REF!,12,FALSE))</f>
        <v>#REF!</v>
      </c>
      <c r="H11" s="485">
        <v>0</v>
      </c>
      <c r="I11" s="486" t="e">
        <f>IF(ISTEXT((VLOOKUP(A11,#REF!,13,FALSE))),(VLOOKUP(A11,#REF!,13,FALSE)),IF(ISNUMBER(VLOOKUP(A11,#REF!,13,FALSE))*ExchangeRate,VLOOKUP(A11,#REF!,13,FALSE))*ExchangeRate)</f>
        <v>#REF!</v>
      </c>
      <c r="J11" s="487" t="e">
        <f t="shared" ref="J11:J17" si="0">IF(ISTEXT(I11),I11,H11*I11)</f>
        <v>#REF!</v>
      </c>
      <c r="K11" s="485"/>
      <c r="L11" s="488" t="e">
        <f>IF(ISNA(VLOOKUP($A11,#REF!,14,FALSE))=TRUE,"Invalid ID#",VLOOKUP($A11,#REF!,14,FALSE))</f>
        <v>#REF!</v>
      </c>
      <c r="M11" s="516" t="e">
        <f>IF(ISNA(VLOOKUP($A11,#REF!,15,FALSE))=TRUE,"Invalid ID#",VLOOKUP($A11,#REF!,15,FALSE))</f>
        <v>#REF!</v>
      </c>
      <c r="N11" s="490" t="e">
        <f>IF(ISNA(VLOOKUP($A11,#REF!,16,FALSE))=TRUE,"Invalid ID#",VLOOKUP($A11,#REF!,16,FALSE))</f>
        <v>#REF!</v>
      </c>
      <c r="O11" s="491" t="e">
        <f t="shared" ref="O11:O17" si="1">ROUNDUP((H11*N11),0)</f>
        <v>#REF!</v>
      </c>
      <c r="P11" s="492" t="e">
        <f>IF(ISNA(VLOOKUP($A11,#REF!,17,FALSE))=TRUE,"Invalid ID#",VLOOKUP($A11,#REF!,17,FALSE))</f>
        <v>#REF!</v>
      </c>
      <c r="Q11" s="492" t="e">
        <f>IF(ISNA(VLOOKUP($A11,#REF!,18,FALSE))=TRUE,"Invalid ID#",VLOOKUP($A11,#REF!,18,FALSE))</f>
        <v>#REF!</v>
      </c>
      <c r="R11" s="492" t="e">
        <f>IF(ISNA(VLOOKUP($A11,#REF!,19,FALSE))=TRUE,"Invalid ID#",VLOOKUP($A11,#REF!,19,FALSE))</f>
        <v>#REF!</v>
      </c>
    </row>
    <row r="12" spans="1:18" s="100" customFormat="1" ht="12" customHeight="1" outlineLevel="1">
      <c r="A12" s="481" t="s">
        <v>20</v>
      </c>
      <c r="B12" s="482" t="e">
        <f>IF(ISNA(VLOOKUP($A12,#REF!,9,FALSE))=TRUE,"Invalid ID#",VLOOKUP($A12,#REF!,9,FALSE))</f>
        <v>#REF!</v>
      </c>
      <c r="C12" s="482" t="e">
        <f>IF(ISNA(VLOOKUP($A12,#REF!,10,FALSE))=TRUE,"Invalid ID#",VLOOKUP($A12,#REF!,10,FALSE))</f>
        <v>#REF!</v>
      </c>
      <c r="D12" s="483"/>
      <c r="E12" s="488" t="e">
        <f>IF(ISNA(VLOOKUP($A12,#REF!,7,FALSE))=TRUE,"Invalid ID#",VLOOKUP($A12,#REF!,7,FALSE))</f>
        <v>#REF!</v>
      </c>
      <c r="F12" s="488" t="e">
        <f>IF(ISNA(VLOOKUP($A12,#REF!,8,FALSE))=TRUE,"Invalid ID#",VLOOKUP($A12,#REF!,8,FALSE))</f>
        <v>#REF!</v>
      </c>
      <c r="G12" s="488" t="e">
        <f>IF(ISNA(VLOOKUP($A12,#REF!,12,FALSE))=TRUE,"Invalid ID#",VLOOKUP($A12,#REF!,12,FALSE))</f>
        <v>#REF!</v>
      </c>
      <c r="H12" s="485">
        <v>0</v>
      </c>
      <c r="I12" s="486" t="e">
        <f>IF(ISTEXT((VLOOKUP(A12,#REF!,13,FALSE))),(VLOOKUP(A12,#REF!,13,FALSE)),IF(ISNUMBER(VLOOKUP(A12,#REF!,13,FALSE))*ExchangeRate,VLOOKUP(A12,#REF!,13,FALSE))*ExchangeRate)</f>
        <v>#REF!</v>
      </c>
      <c r="J12" s="487" t="e">
        <f t="shared" si="0"/>
        <v>#REF!</v>
      </c>
      <c r="K12" s="485"/>
      <c r="L12" s="488" t="e">
        <f>IF(ISNA(VLOOKUP($A12,#REF!,14,FALSE))=TRUE,"Invalid ID#",VLOOKUP($A12,#REF!,14,FALSE))</f>
        <v>#REF!</v>
      </c>
      <c r="M12" s="516" t="e">
        <f>IF(ISNA(VLOOKUP($A12,#REF!,15,FALSE))=TRUE,"Invalid ID#",VLOOKUP($A12,#REF!,15,FALSE))</f>
        <v>#REF!</v>
      </c>
      <c r="N12" s="490" t="e">
        <f>IF(ISNA(VLOOKUP($A12,#REF!,16,FALSE))=TRUE,"Invalid ID#",VLOOKUP($A12,#REF!,16,FALSE))</f>
        <v>#REF!</v>
      </c>
      <c r="O12" s="491" t="e">
        <f t="shared" si="1"/>
        <v>#REF!</v>
      </c>
      <c r="P12" s="492" t="e">
        <f>IF(ISNA(VLOOKUP($A12,#REF!,17,FALSE))=TRUE,"Invalid ID#",VLOOKUP($A12,#REF!,17,FALSE))</f>
        <v>#REF!</v>
      </c>
      <c r="Q12" s="492" t="e">
        <f>IF(ISNA(VLOOKUP($A12,#REF!,18,FALSE))=TRUE,"Invalid ID#",VLOOKUP($A12,#REF!,18,FALSE))</f>
        <v>#REF!</v>
      </c>
      <c r="R12" s="492" t="e">
        <f>IF(ISNA(VLOOKUP($A12,#REF!,19,FALSE))=TRUE,"Invalid ID#",VLOOKUP($A12,#REF!,19,FALSE))</f>
        <v>#REF!</v>
      </c>
    </row>
    <row r="13" spans="1:18" s="100" customFormat="1" ht="12" customHeight="1" outlineLevel="1">
      <c r="A13" s="481" t="s">
        <v>20</v>
      </c>
      <c r="B13" s="482" t="e">
        <f>IF(ISNA(VLOOKUP($A13,#REF!,9,FALSE))=TRUE,"Invalid ID#",VLOOKUP($A13,#REF!,9,FALSE))</f>
        <v>#REF!</v>
      </c>
      <c r="C13" s="482" t="e">
        <f>IF(ISNA(VLOOKUP($A13,#REF!,10,FALSE))=TRUE,"Invalid ID#",VLOOKUP($A13,#REF!,10,FALSE))</f>
        <v>#REF!</v>
      </c>
      <c r="D13" s="483"/>
      <c r="E13" s="488" t="e">
        <f>IF(ISNA(VLOOKUP($A13,#REF!,7,FALSE))=TRUE,"Invalid ID#",VLOOKUP($A13,#REF!,7,FALSE))</f>
        <v>#REF!</v>
      </c>
      <c r="F13" s="488" t="e">
        <f>IF(ISNA(VLOOKUP($A13,#REF!,8,FALSE))=TRUE,"Invalid ID#",VLOOKUP($A13,#REF!,8,FALSE))</f>
        <v>#REF!</v>
      </c>
      <c r="G13" s="488" t="e">
        <f>IF(ISNA(VLOOKUP($A13,#REF!,12,FALSE))=TRUE,"Invalid ID#",VLOOKUP($A13,#REF!,12,FALSE))</f>
        <v>#REF!</v>
      </c>
      <c r="H13" s="485">
        <v>0</v>
      </c>
      <c r="I13" s="486" t="e">
        <f>IF(ISTEXT((VLOOKUP(A13,#REF!,13,FALSE))),(VLOOKUP(A13,#REF!,13,FALSE)),IF(ISNUMBER(VLOOKUP(A13,#REF!,13,FALSE))*ExchangeRate,VLOOKUP(A13,#REF!,13,FALSE))*ExchangeRate)</f>
        <v>#REF!</v>
      </c>
      <c r="J13" s="487" t="e">
        <f t="shared" si="0"/>
        <v>#REF!</v>
      </c>
      <c r="K13" s="485"/>
      <c r="L13" s="488" t="e">
        <f>IF(ISNA(VLOOKUP($A13,#REF!,14,FALSE))=TRUE,"Invalid ID#",VLOOKUP($A13,#REF!,14,FALSE))</f>
        <v>#REF!</v>
      </c>
      <c r="M13" s="516" t="e">
        <f>IF(ISNA(VLOOKUP($A13,#REF!,15,FALSE))=TRUE,"Invalid ID#",VLOOKUP($A13,#REF!,15,FALSE))</f>
        <v>#REF!</v>
      </c>
      <c r="N13" s="490" t="e">
        <f>IF(ISNA(VLOOKUP($A13,#REF!,16,FALSE))=TRUE,"Invalid ID#",VLOOKUP($A13,#REF!,16,FALSE))</f>
        <v>#REF!</v>
      </c>
      <c r="O13" s="491" t="e">
        <f t="shared" si="1"/>
        <v>#REF!</v>
      </c>
      <c r="P13" s="492" t="e">
        <f>IF(ISNA(VLOOKUP($A13,#REF!,17,FALSE))=TRUE,"Invalid ID#",VLOOKUP($A13,#REF!,17,FALSE))</f>
        <v>#REF!</v>
      </c>
      <c r="Q13" s="492" t="e">
        <f>IF(ISNA(VLOOKUP($A13,#REF!,18,FALSE))=TRUE,"Invalid ID#",VLOOKUP($A13,#REF!,18,FALSE))</f>
        <v>#REF!</v>
      </c>
      <c r="R13" s="492" t="e">
        <f>IF(ISNA(VLOOKUP($A13,#REF!,19,FALSE))=TRUE,"Invalid ID#",VLOOKUP($A13,#REF!,19,FALSE))</f>
        <v>#REF!</v>
      </c>
    </row>
    <row r="14" spans="1:18" s="100" customFormat="1" ht="12" customHeight="1" outlineLevel="1">
      <c r="A14" s="481" t="s">
        <v>20</v>
      </c>
      <c r="B14" s="482" t="e">
        <f>IF(ISNA(VLOOKUP($A14,#REF!,9,FALSE))=TRUE,"Invalid ID#",VLOOKUP($A14,#REF!,9,FALSE))</f>
        <v>#REF!</v>
      </c>
      <c r="C14" s="482" t="e">
        <f>IF(ISNA(VLOOKUP($A14,#REF!,10,FALSE))=TRUE,"Invalid ID#",VLOOKUP($A14,#REF!,10,FALSE))</f>
        <v>#REF!</v>
      </c>
      <c r="D14" s="483"/>
      <c r="E14" s="488" t="e">
        <f>IF(ISNA(VLOOKUP($A14,#REF!,7,FALSE))=TRUE,"Invalid ID#",VLOOKUP($A14,#REF!,7,FALSE))</f>
        <v>#REF!</v>
      </c>
      <c r="F14" s="488" t="e">
        <f>IF(ISNA(VLOOKUP($A14,#REF!,8,FALSE))=TRUE,"Invalid ID#",VLOOKUP($A14,#REF!,8,FALSE))</f>
        <v>#REF!</v>
      </c>
      <c r="G14" s="488" t="e">
        <f>IF(ISNA(VLOOKUP($A14,#REF!,12,FALSE))=TRUE,"Invalid ID#",VLOOKUP($A14,#REF!,12,FALSE))</f>
        <v>#REF!</v>
      </c>
      <c r="H14" s="485">
        <v>0</v>
      </c>
      <c r="I14" s="486" t="e">
        <f>IF(ISTEXT((VLOOKUP(A14,#REF!,13,FALSE))),(VLOOKUP(A14,#REF!,13,FALSE)),IF(ISNUMBER(VLOOKUP(A14,#REF!,13,FALSE))*ExchangeRate,VLOOKUP(A14,#REF!,13,FALSE))*ExchangeRate)</f>
        <v>#REF!</v>
      </c>
      <c r="J14" s="487" t="e">
        <f t="shared" si="0"/>
        <v>#REF!</v>
      </c>
      <c r="K14" s="485"/>
      <c r="L14" s="488" t="e">
        <f>IF(ISNA(VLOOKUP($A14,#REF!,14,FALSE))=TRUE,"Invalid ID#",VLOOKUP($A14,#REF!,14,FALSE))</f>
        <v>#REF!</v>
      </c>
      <c r="M14" s="516" t="e">
        <f>IF(ISNA(VLOOKUP($A14,#REF!,15,FALSE))=TRUE,"Invalid ID#",VLOOKUP($A14,#REF!,15,FALSE))</f>
        <v>#REF!</v>
      </c>
      <c r="N14" s="490" t="e">
        <f>IF(ISNA(VLOOKUP($A14,#REF!,16,FALSE))=TRUE,"Invalid ID#",VLOOKUP($A14,#REF!,16,FALSE))</f>
        <v>#REF!</v>
      </c>
      <c r="O14" s="491" t="e">
        <f t="shared" si="1"/>
        <v>#REF!</v>
      </c>
      <c r="P14" s="492" t="e">
        <f>IF(ISNA(VLOOKUP($A14,#REF!,17,FALSE))=TRUE,"Invalid ID#",VLOOKUP($A14,#REF!,17,FALSE))</f>
        <v>#REF!</v>
      </c>
      <c r="Q14" s="492" t="e">
        <f>IF(ISNA(VLOOKUP($A14,#REF!,18,FALSE))=TRUE,"Invalid ID#",VLOOKUP($A14,#REF!,18,FALSE))</f>
        <v>#REF!</v>
      </c>
      <c r="R14" s="492" t="e">
        <f>IF(ISNA(VLOOKUP($A14,#REF!,19,FALSE))=TRUE,"Invalid ID#",VLOOKUP($A14,#REF!,19,FALSE))</f>
        <v>#REF!</v>
      </c>
    </row>
    <row r="15" spans="1:18" s="100" customFormat="1" ht="12" customHeight="1" outlineLevel="1">
      <c r="A15" s="481" t="s">
        <v>20</v>
      </c>
      <c r="B15" s="482" t="e">
        <f>IF(ISNA(VLOOKUP($A15,#REF!,9,FALSE))=TRUE,"Invalid ID#",VLOOKUP($A15,#REF!,9,FALSE))</f>
        <v>#REF!</v>
      </c>
      <c r="C15" s="482" t="e">
        <f>IF(ISNA(VLOOKUP($A15,#REF!,10,FALSE))=TRUE,"Invalid ID#",VLOOKUP($A15,#REF!,10,FALSE))</f>
        <v>#REF!</v>
      </c>
      <c r="D15" s="483"/>
      <c r="E15" s="488" t="e">
        <f>IF(ISNA(VLOOKUP($A15,#REF!,7,FALSE))=TRUE,"Invalid ID#",VLOOKUP($A15,#REF!,7,FALSE))</f>
        <v>#REF!</v>
      </c>
      <c r="F15" s="488" t="e">
        <f>IF(ISNA(VLOOKUP($A15,#REF!,8,FALSE))=TRUE,"Invalid ID#",VLOOKUP($A15,#REF!,8,FALSE))</f>
        <v>#REF!</v>
      </c>
      <c r="G15" s="488" t="e">
        <f>IF(ISNA(VLOOKUP($A15,#REF!,12,FALSE))=TRUE,"Invalid ID#",VLOOKUP($A15,#REF!,12,FALSE))</f>
        <v>#REF!</v>
      </c>
      <c r="H15" s="485">
        <v>0</v>
      </c>
      <c r="I15" s="486" t="e">
        <f>IF(ISTEXT((VLOOKUP(A15,#REF!,13,FALSE))),(VLOOKUP(A15,#REF!,13,FALSE)),IF(ISNUMBER(VLOOKUP(A15,#REF!,13,FALSE))*ExchangeRate,VLOOKUP(A15,#REF!,13,FALSE))*ExchangeRate)</f>
        <v>#REF!</v>
      </c>
      <c r="J15" s="487" t="e">
        <f t="shared" si="0"/>
        <v>#REF!</v>
      </c>
      <c r="K15" s="485"/>
      <c r="L15" s="488" t="e">
        <f>IF(ISNA(VLOOKUP($A15,#REF!,14,FALSE))=TRUE,"Invalid ID#",VLOOKUP($A15,#REF!,14,FALSE))</f>
        <v>#REF!</v>
      </c>
      <c r="M15" s="516" t="e">
        <f>IF(ISNA(VLOOKUP($A15,#REF!,15,FALSE))=TRUE,"Invalid ID#",VLOOKUP($A15,#REF!,15,FALSE))</f>
        <v>#REF!</v>
      </c>
      <c r="N15" s="490" t="e">
        <f>IF(ISNA(VLOOKUP($A15,#REF!,16,FALSE))=TRUE,"Invalid ID#",VLOOKUP($A15,#REF!,16,FALSE))</f>
        <v>#REF!</v>
      </c>
      <c r="O15" s="491" t="e">
        <f t="shared" si="1"/>
        <v>#REF!</v>
      </c>
      <c r="P15" s="492" t="e">
        <f>IF(ISNA(VLOOKUP($A15,#REF!,17,FALSE))=TRUE,"Invalid ID#",VLOOKUP($A15,#REF!,17,FALSE))</f>
        <v>#REF!</v>
      </c>
      <c r="Q15" s="492" t="e">
        <f>IF(ISNA(VLOOKUP($A15,#REF!,18,FALSE))=TRUE,"Invalid ID#",VLOOKUP($A15,#REF!,18,FALSE))</f>
        <v>#REF!</v>
      </c>
      <c r="R15" s="492" t="e">
        <f>IF(ISNA(VLOOKUP($A15,#REF!,19,FALSE))=TRUE,"Invalid ID#",VLOOKUP($A15,#REF!,19,FALSE))</f>
        <v>#REF!</v>
      </c>
    </row>
    <row r="16" spans="1:18" s="100" customFormat="1" ht="12" customHeight="1" outlineLevel="1">
      <c r="A16" s="481" t="s">
        <v>20</v>
      </c>
      <c r="B16" s="482" t="e">
        <f>IF(ISNA(VLOOKUP($A16,#REF!,9,FALSE))=TRUE,"Invalid ID#",VLOOKUP($A16,#REF!,9,FALSE))</f>
        <v>#REF!</v>
      </c>
      <c r="C16" s="482" t="e">
        <f>IF(ISNA(VLOOKUP($A16,#REF!,10,FALSE))=TRUE,"Invalid ID#",VLOOKUP($A16,#REF!,10,FALSE))</f>
        <v>#REF!</v>
      </c>
      <c r="D16" s="483"/>
      <c r="E16" s="488" t="e">
        <f>IF(ISNA(VLOOKUP($A16,#REF!,7,FALSE))=TRUE,"Invalid ID#",VLOOKUP($A16,#REF!,7,FALSE))</f>
        <v>#REF!</v>
      </c>
      <c r="F16" s="488" t="e">
        <f>IF(ISNA(VLOOKUP($A16,#REF!,8,FALSE))=TRUE,"Invalid ID#",VLOOKUP($A16,#REF!,8,FALSE))</f>
        <v>#REF!</v>
      </c>
      <c r="G16" s="488" t="e">
        <f>IF(ISNA(VLOOKUP($A16,#REF!,12,FALSE))=TRUE,"Invalid ID#",VLOOKUP($A16,#REF!,12,FALSE))</f>
        <v>#REF!</v>
      </c>
      <c r="H16" s="485">
        <v>0</v>
      </c>
      <c r="I16" s="486" t="e">
        <f>IF(ISTEXT((VLOOKUP(A16,#REF!,13,FALSE))),(VLOOKUP(A16,#REF!,13,FALSE)),IF(ISNUMBER(VLOOKUP(A16,#REF!,13,FALSE))*ExchangeRate,VLOOKUP(A16,#REF!,13,FALSE))*ExchangeRate)</f>
        <v>#REF!</v>
      </c>
      <c r="J16" s="487" t="e">
        <f t="shared" si="0"/>
        <v>#REF!</v>
      </c>
      <c r="K16" s="485"/>
      <c r="L16" s="488" t="e">
        <f>IF(ISNA(VLOOKUP($A16,#REF!,14,FALSE))=TRUE,"Invalid ID#",VLOOKUP($A16,#REF!,14,FALSE))</f>
        <v>#REF!</v>
      </c>
      <c r="M16" s="516" t="e">
        <f>IF(ISNA(VLOOKUP($A16,#REF!,15,FALSE))=TRUE,"Invalid ID#",VLOOKUP($A16,#REF!,15,FALSE))</f>
        <v>#REF!</v>
      </c>
      <c r="N16" s="490" t="e">
        <f>IF(ISNA(VLOOKUP($A16,#REF!,16,FALSE))=TRUE,"Invalid ID#",VLOOKUP($A16,#REF!,16,FALSE))</f>
        <v>#REF!</v>
      </c>
      <c r="O16" s="491" t="e">
        <f t="shared" si="1"/>
        <v>#REF!</v>
      </c>
      <c r="P16" s="492" t="e">
        <f>IF(ISNA(VLOOKUP($A16,#REF!,17,FALSE))=TRUE,"Invalid ID#",VLOOKUP($A16,#REF!,17,FALSE))</f>
        <v>#REF!</v>
      </c>
      <c r="Q16" s="492" t="e">
        <f>IF(ISNA(VLOOKUP($A16,#REF!,18,FALSE))=TRUE,"Invalid ID#",VLOOKUP($A16,#REF!,18,FALSE))</f>
        <v>#REF!</v>
      </c>
      <c r="R16" s="492" t="e">
        <f>IF(ISNA(VLOOKUP($A16,#REF!,19,FALSE))=TRUE,"Invalid ID#",VLOOKUP($A16,#REF!,19,FALSE))</f>
        <v>#REF!</v>
      </c>
    </row>
    <row r="17" spans="1:18" s="100" customFormat="1" ht="12" customHeight="1" outlineLevel="1" thickBot="1">
      <c r="A17" s="481" t="s">
        <v>20</v>
      </c>
      <c r="B17" s="482" t="e">
        <f>IF(ISNA(VLOOKUP($A17,#REF!,9,FALSE))=TRUE,"Invalid ID#",VLOOKUP($A17,#REF!,9,FALSE))</f>
        <v>#REF!</v>
      </c>
      <c r="C17" s="482" t="e">
        <f>IF(ISNA(VLOOKUP($A17,#REF!,10,FALSE))=TRUE,"Invalid ID#",VLOOKUP($A17,#REF!,10,FALSE))</f>
        <v>#REF!</v>
      </c>
      <c r="D17" s="483"/>
      <c r="E17" s="488" t="e">
        <f>IF(ISNA(VLOOKUP($A17,#REF!,7,FALSE))=TRUE,"Invalid ID#",VLOOKUP($A17,#REF!,7,FALSE))</f>
        <v>#REF!</v>
      </c>
      <c r="F17" s="488" t="e">
        <f>IF(ISNA(VLOOKUP($A17,#REF!,8,FALSE))=TRUE,"Invalid ID#",VLOOKUP($A17,#REF!,8,FALSE))</f>
        <v>#REF!</v>
      </c>
      <c r="G17" s="488" t="e">
        <f>IF(ISNA(VLOOKUP($A17,#REF!,12,FALSE))=TRUE,"Invalid ID#",VLOOKUP($A17,#REF!,12,FALSE))</f>
        <v>#REF!</v>
      </c>
      <c r="H17" s="485">
        <v>0</v>
      </c>
      <c r="I17" s="486" t="e">
        <f>IF(ISTEXT((VLOOKUP(A17,#REF!,13,FALSE))),(VLOOKUP(A17,#REF!,13,FALSE)),IF(ISNUMBER(VLOOKUP(A17,#REF!,13,FALSE))*ExchangeRate,VLOOKUP(A17,#REF!,13,FALSE))*ExchangeRate)</f>
        <v>#REF!</v>
      </c>
      <c r="J17" s="487" t="e">
        <f t="shared" si="0"/>
        <v>#REF!</v>
      </c>
      <c r="K17" s="485"/>
      <c r="L17" s="488" t="e">
        <f>IF(ISNA(VLOOKUP($A17,#REF!,14,FALSE))=TRUE,"Invalid ID#",VLOOKUP($A17,#REF!,14,FALSE))</f>
        <v>#REF!</v>
      </c>
      <c r="M17" s="516" t="e">
        <f>IF(ISNA(VLOOKUP($A17,#REF!,15,FALSE))=TRUE,"Invalid ID#",VLOOKUP($A17,#REF!,15,FALSE))</f>
        <v>#REF!</v>
      </c>
      <c r="N17" s="490" t="e">
        <f>IF(ISNA(VLOOKUP($A17,#REF!,16,FALSE))=TRUE,"Invalid ID#",VLOOKUP($A17,#REF!,16,FALSE))</f>
        <v>#REF!</v>
      </c>
      <c r="O17" s="491" t="e">
        <f t="shared" si="1"/>
        <v>#REF!</v>
      </c>
      <c r="P17" s="492" t="e">
        <f>IF(ISNA(VLOOKUP($A17,#REF!,17,FALSE))=TRUE,"Invalid ID#",VLOOKUP($A17,#REF!,17,FALSE))</f>
        <v>#REF!</v>
      </c>
      <c r="Q17" s="492" t="e">
        <f>IF(ISNA(VLOOKUP($A17,#REF!,18,FALSE))=TRUE,"Invalid ID#",VLOOKUP($A17,#REF!,18,FALSE))</f>
        <v>#REF!</v>
      </c>
      <c r="R17" s="492" t="e">
        <f>IF(ISNA(VLOOKUP($A17,#REF!,19,FALSE))=TRUE,"Invalid ID#",VLOOKUP($A17,#REF!,19,FALSE))</f>
        <v>#REF!</v>
      </c>
    </row>
    <row r="18" spans="1:18" s="100" customFormat="1" ht="12" customHeight="1" outlineLevel="1" thickTop="1">
      <c r="A18" s="97"/>
      <c r="B18" s="98"/>
      <c r="C18" s="98"/>
      <c r="D18" s="99"/>
      <c r="E18" s="99"/>
      <c r="F18" s="327"/>
      <c r="G18" s="24"/>
      <c r="H18" s="18"/>
      <c r="I18" s="25"/>
      <c r="J18" s="495"/>
      <c r="K18" s="496" t="e">
        <f>SUM(J10:J18)</f>
        <v>#REF!</v>
      </c>
      <c r="L18" s="451"/>
      <c r="M18" s="451"/>
      <c r="N18" s="27"/>
      <c r="O18" s="28"/>
      <c r="P18" s="29"/>
      <c r="Q18" s="29"/>
      <c r="R18" s="29"/>
    </row>
    <row r="19" spans="1:18" s="104" customFormat="1" ht="12" customHeight="1" outlineLevel="1">
      <c r="A19" s="101"/>
      <c r="B19" s="102"/>
      <c r="C19" s="102"/>
      <c r="D19" s="24"/>
      <c r="E19" s="24"/>
      <c r="F19" s="325"/>
      <c r="G19" s="103"/>
      <c r="H19" s="12"/>
      <c r="I19" s="12"/>
      <c r="J19" s="26"/>
      <c r="L19" s="452"/>
      <c r="M19" s="452"/>
      <c r="N19" s="8"/>
      <c r="O19" s="106"/>
      <c r="P19" s="9"/>
      <c r="Q19" s="9"/>
      <c r="R19" s="9"/>
    </row>
    <row r="20" spans="1:18" s="114" customFormat="1" ht="12" customHeight="1" outlineLevel="1">
      <c r="A20" s="107"/>
      <c r="B20" s="108"/>
      <c r="C20" s="108"/>
      <c r="D20" s="92" t="s">
        <v>74</v>
      </c>
      <c r="E20" s="109"/>
      <c r="F20" s="109"/>
      <c r="G20" s="111"/>
      <c r="H20" s="112"/>
      <c r="I20" s="112"/>
      <c r="J20" s="112"/>
      <c r="K20" s="112"/>
      <c r="L20" s="453"/>
      <c r="M20" s="453"/>
      <c r="N20" s="10"/>
      <c r="O20" s="113"/>
      <c r="P20" s="11"/>
      <c r="Q20" s="11"/>
      <c r="R20" s="11"/>
    </row>
    <row r="21" spans="1:18" s="100" customFormat="1" ht="12" customHeight="1" outlineLevel="1">
      <c r="A21" s="481" t="s">
        <v>20</v>
      </c>
      <c r="B21" s="482" t="e">
        <f>IF(ISNA(VLOOKUP($A21,#REF!,9,FALSE))=TRUE,"Invalid ID#",VLOOKUP($A21,#REF!,9,FALSE))</f>
        <v>#REF!</v>
      </c>
      <c r="C21" s="482" t="e">
        <f>IF(ISNA(VLOOKUP($A21,#REF!,10,FALSE))=TRUE,"Invalid ID#",VLOOKUP($A21,#REF!,10,FALSE))</f>
        <v>#REF!</v>
      </c>
      <c r="D21" s="483"/>
      <c r="E21" s="488" t="e">
        <f>IF(ISNA(VLOOKUP($A21,#REF!,7,FALSE))=TRUE,"Invalid ID#",VLOOKUP($A21,#REF!,7,FALSE))</f>
        <v>#REF!</v>
      </c>
      <c r="F21" s="488" t="e">
        <f>IF(ISNA(VLOOKUP($A21,#REF!,8,FALSE))=TRUE,"Invalid ID#",VLOOKUP($A21,#REF!,8,FALSE))</f>
        <v>#REF!</v>
      </c>
      <c r="G21" s="488" t="e">
        <f>IF(ISNA(VLOOKUP($A21,#REF!,12,FALSE))=TRUE,"Invalid ID#",VLOOKUP($A21,#REF!,12,FALSE))</f>
        <v>#REF!</v>
      </c>
      <c r="H21" s="485">
        <v>0</v>
      </c>
      <c r="I21" s="486" t="e">
        <f>IF(ISTEXT((VLOOKUP(A21,#REF!,13,FALSE))),(VLOOKUP(A21,#REF!,13,FALSE)),IF(ISNUMBER(VLOOKUP(A21,#REF!,13,FALSE))*ExchangeRate,VLOOKUP(A21,#REF!,13,FALSE))*ExchangeRate)</f>
        <v>#REF!</v>
      </c>
      <c r="J21" s="487" t="e">
        <f t="shared" ref="J21:J27" si="2">IF(ISTEXT(I21),I21,H21*I21)</f>
        <v>#REF!</v>
      </c>
      <c r="K21" s="485"/>
      <c r="L21" s="488" t="e">
        <f>IF(ISNA(VLOOKUP($A21,#REF!,14,FALSE))=TRUE,"Invalid ID#",VLOOKUP($A21,#REF!,14,FALSE))</f>
        <v>#REF!</v>
      </c>
      <c r="M21" s="516" t="e">
        <f>IF(ISNA(VLOOKUP($A21,#REF!,15,FALSE))=TRUE,"Invalid ID#",VLOOKUP($A21,#REF!,15,FALSE))</f>
        <v>#REF!</v>
      </c>
      <c r="N21" s="490" t="e">
        <f>IF(ISNA(VLOOKUP($A21,#REF!,16,FALSE))=TRUE,"Invalid ID#",VLOOKUP($A21,#REF!,16,FALSE))</f>
        <v>#REF!</v>
      </c>
      <c r="O21" s="491" t="e">
        <f t="shared" ref="O21:O27" si="3">ROUNDUP((H21*N21),0)</f>
        <v>#REF!</v>
      </c>
      <c r="P21" s="492" t="e">
        <f>IF(ISNA(VLOOKUP($A21,#REF!,17,FALSE))=TRUE,"Invalid ID#",VLOOKUP($A21,#REF!,17,FALSE))</f>
        <v>#REF!</v>
      </c>
      <c r="Q21" s="492" t="e">
        <f>IF(ISNA(VLOOKUP($A21,#REF!,18,FALSE))=TRUE,"Invalid ID#",VLOOKUP($A21,#REF!,18,FALSE))</f>
        <v>#REF!</v>
      </c>
      <c r="R21" s="492" t="e">
        <f>IF(ISNA(VLOOKUP($A21,#REF!,19,FALSE))=TRUE,"Invalid ID#",VLOOKUP($A21,#REF!,19,FALSE))</f>
        <v>#REF!</v>
      </c>
    </row>
    <row r="22" spans="1:18" s="100" customFormat="1" ht="12" customHeight="1" outlineLevel="1">
      <c r="A22" s="481" t="s">
        <v>20</v>
      </c>
      <c r="B22" s="482" t="e">
        <f>IF(ISNA(VLOOKUP($A22,#REF!,9,FALSE))=TRUE,"Invalid ID#",VLOOKUP($A22,#REF!,9,FALSE))</f>
        <v>#REF!</v>
      </c>
      <c r="C22" s="482" t="e">
        <f>IF(ISNA(VLOOKUP($A22,#REF!,10,FALSE))=TRUE,"Invalid ID#",VLOOKUP($A22,#REF!,10,FALSE))</f>
        <v>#REF!</v>
      </c>
      <c r="D22" s="483"/>
      <c r="E22" s="488" t="e">
        <f>IF(ISNA(VLOOKUP($A22,#REF!,7,FALSE))=TRUE,"Invalid ID#",VLOOKUP($A22,#REF!,7,FALSE))</f>
        <v>#REF!</v>
      </c>
      <c r="F22" s="488" t="e">
        <f>IF(ISNA(VLOOKUP($A22,#REF!,8,FALSE))=TRUE,"Invalid ID#",VLOOKUP($A22,#REF!,8,FALSE))</f>
        <v>#REF!</v>
      </c>
      <c r="G22" s="488" t="e">
        <f>IF(ISNA(VLOOKUP($A22,#REF!,12,FALSE))=TRUE,"Invalid ID#",VLOOKUP($A22,#REF!,12,FALSE))</f>
        <v>#REF!</v>
      </c>
      <c r="H22" s="485">
        <v>0</v>
      </c>
      <c r="I22" s="486" t="e">
        <f>IF(ISTEXT((VLOOKUP(A22,#REF!,13,FALSE))),(VLOOKUP(A22,#REF!,13,FALSE)),IF(ISNUMBER(VLOOKUP(A22,#REF!,13,FALSE))*ExchangeRate,VLOOKUP(A22,#REF!,13,FALSE))*ExchangeRate)</f>
        <v>#REF!</v>
      </c>
      <c r="J22" s="487" t="e">
        <f t="shared" si="2"/>
        <v>#REF!</v>
      </c>
      <c r="K22" s="485"/>
      <c r="L22" s="488" t="e">
        <f>IF(ISNA(VLOOKUP($A22,#REF!,14,FALSE))=TRUE,"Invalid ID#",VLOOKUP($A22,#REF!,14,FALSE))</f>
        <v>#REF!</v>
      </c>
      <c r="M22" s="516" t="e">
        <f>IF(ISNA(VLOOKUP($A22,#REF!,15,FALSE))=TRUE,"Invalid ID#",VLOOKUP($A22,#REF!,15,FALSE))</f>
        <v>#REF!</v>
      </c>
      <c r="N22" s="490" t="e">
        <f>IF(ISNA(VLOOKUP($A22,#REF!,16,FALSE))=TRUE,"Invalid ID#",VLOOKUP($A22,#REF!,16,FALSE))</f>
        <v>#REF!</v>
      </c>
      <c r="O22" s="491" t="e">
        <f t="shared" si="3"/>
        <v>#REF!</v>
      </c>
      <c r="P22" s="492" t="e">
        <f>IF(ISNA(VLOOKUP($A22,#REF!,17,FALSE))=TRUE,"Invalid ID#",VLOOKUP($A22,#REF!,17,FALSE))</f>
        <v>#REF!</v>
      </c>
      <c r="Q22" s="492" t="e">
        <f>IF(ISNA(VLOOKUP($A22,#REF!,18,FALSE))=TRUE,"Invalid ID#",VLOOKUP($A22,#REF!,18,FALSE))</f>
        <v>#REF!</v>
      </c>
      <c r="R22" s="492" t="e">
        <f>IF(ISNA(VLOOKUP($A22,#REF!,19,FALSE))=TRUE,"Invalid ID#",VLOOKUP($A22,#REF!,19,FALSE))</f>
        <v>#REF!</v>
      </c>
    </row>
    <row r="23" spans="1:18" s="100" customFormat="1" ht="12" customHeight="1" outlineLevel="1">
      <c r="A23" s="481" t="s">
        <v>20</v>
      </c>
      <c r="B23" s="482" t="e">
        <f>IF(ISNA(VLOOKUP($A23,#REF!,9,FALSE))=TRUE,"Invalid ID#",VLOOKUP($A23,#REF!,9,FALSE))</f>
        <v>#REF!</v>
      </c>
      <c r="C23" s="482" t="e">
        <f>IF(ISNA(VLOOKUP($A23,#REF!,10,FALSE))=TRUE,"Invalid ID#",VLOOKUP($A23,#REF!,10,FALSE))</f>
        <v>#REF!</v>
      </c>
      <c r="D23" s="483"/>
      <c r="E23" s="488" t="e">
        <f>IF(ISNA(VLOOKUP($A23,#REF!,7,FALSE))=TRUE,"Invalid ID#",VLOOKUP($A23,#REF!,7,FALSE))</f>
        <v>#REF!</v>
      </c>
      <c r="F23" s="488" t="e">
        <f>IF(ISNA(VLOOKUP($A23,#REF!,8,FALSE))=TRUE,"Invalid ID#",VLOOKUP($A23,#REF!,8,FALSE))</f>
        <v>#REF!</v>
      </c>
      <c r="G23" s="488" t="e">
        <f>IF(ISNA(VLOOKUP($A23,#REF!,12,FALSE))=TRUE,"Invalid ID#",VLOOKUP($A23,#REF!,12,FALSE))</f>
        <v>#REF!</v>
      </c>
      <c r="H23" s="485">
        <v>0</v>
      </c>
      <c r="I23" s="486" t="e">
        <f>IF(ISTEXT((VLOOKUP(A23,#REF!,13,FALSE))),(VLOOKUP(A23,#REF!,13,FALSE)),IF(ISNUMBER(VLOOKUP(A23,#REF!,13,FALSE))*ExchangeRate,VLOOKUP(A23,#REF!,13,FALSE))*ExchangeRate)</f>
        <v>#REF!</v>
      </c>
      <c r="J23" s="487" t="e">
        <f t="shared" si="2"/>
        <v>#REF!</v>
      </c>
      <c r="K23" s="485"/>
      <c r="L23" s="488" t="e">
        <f>IF(ISNA(VLOOKUP($A23,#REF!,14,FALSE))=TRUE,"Invalid ID#",VLOOKUP($A23,#REF!,14,FALSE))</f>
        <v>#REF!</v>
      </c>
      <c r="M23" s="516" t="e">
        <f>IF(ISNA(VLOOKUP($A23,#REF!,15,FALSE))=TRUE,"Invalid ID#",VLOOKUP($A23,#REF!,15,FALSE))</f>
        <v>#REF!</v>
      </c>
      <c r="N23" s="490" t="e">
        <f>IF(ISNA(VLOOKUP($A23,#REF!,16,FALSE))=TRUE,"Invalid ID#",VLOOKUP($A23,#REF!,16,FALSE))</f>
        <v>#REF!</v>
      </c>
      <c r="O23" s="491" t="e">
        <f t="shared" si="3"/>
        <v>#REF!</v>
      </c>
      <c r="P23" s="492" t="e">
        <f>IF(ISNA(VLOOKUP($A23,#REF!,17,FALSE))=TRUE,"Invalid ID#",VLOOKUP($A23,#REF!,17,FALSE))</f>
        <v>#REF!</v>
      </c>
      <c r="Q23" s="492" t="e">
        <f>IF(ISNA(VLOOKUP($A23,#REF!,18,FALSE))=TRUE,"Invalid ID#",VLOOKUP($A23,#REF!,18,FALSE))</f>
        <v>#REF!</v>
      </c>
      <c r="R23" s="492" t="e">
        <f>IF(ISNA(VLOOKUP($A23,#REF!,19,FALSE))=TRUE,"Invalid ID#",VLOOKUP($A23,#REF!,19,FALSE))</f>
        <v>#REF!</v>
      </c>
    </row>
    <row r="24" spans="1:18" s="100" customFormat="1" ht="12" customHeight="1" outlineLevel="1">
      <c r="A24" s="481" t="s">
        <v>20</v>
      </c>
      <c r="B24" s="482" t="e">
        <f>IF(ISNA(VLOOKUP($A24,#REF!,9,FALSE))=TRUE,"Invalid ID#",VLOOKUP($A24,#REF!,9,FALSE))</f>
        <v>#REF!</v>
      </c>
      <c r="C24" s="482" t="e">
        <f>IF(ISNA(VLOOKUP($A24,#REF!,10,FALSE))=TRUE,"Invalid ID#",VLOOKUP($A24,#REF!,10,FALSE))</f>
        <v>#REF!</v>
      </c>
      <c r="D24" s="483"/>
      <c r="E24" s="488" t="e">
        <f>IF(ISNA(VLOOKUP($A24,#REF!,7,FALSE))=TRUE,"Invalid ID#",VLOOKUP($A24,#REF!,7,FALSE))</f>
        <v>#REF!</v>
      </c>
      <c r="F24" s="488" t="e">
        <f>IF(ISNA(VLOOKUP($A24,#REF!,8,FALSE))=TRUE,"Invalid ID#",VLOOKUP($A24,#REF!,8,FALSE))</f>
        <v>#REF!</v>
      </c>
      <c r="G24" s="488" t="e">
        <f>IF(ISNA(VLOOKUP($A24,#REF!,12,FALSE))=TRUE,"Invalid ID#",VLOOKUP($A24,#REF!,12,FALSE))</f>
        <v>#REF!</v>
      </c>
      <c r="H24" s="485">
        <v>0</v>
      </c>
      <c r="I24" s="486" t="e">
        <f>IF(ISTEXT((VLOOKUP(A24,#REF!,13,FALSE))),(VLOOKUP(A24,#REF!,13,FALSE)),IF(ISNUMBER(VLOOKUP(A24,#REF!,13,FALSE))*ExchangeRate,VLOOKUP(A24,#REF!,13,FALSE))*ExchangeRate)</f>
        <v>#REF!</v>
      </c>
      <c r="J24" s="487" t="e">
        <f t="shared" si="2"/>
        <v>#REF!</v>
      </c>
      <c r="K24" s="485"/>
      <c r="L24" s="488" t="e">
        <f>IF(ISNA(VLOOKUP($A24,#REF!,14,FALSE))=TRUE,"Invalid ID#",VLOOKUP($A24,#REF!,14,FALSE))</f>
        <v>#REF!</v>
      </c>
      <c r="M24" s="516" t="e">
        <f>IF(ISNA(VLOOKUP($A24,#REF!,15,FALSE))=TRUE,"Invalid ID#",VLOOKUP($A24,#REF!,15,FALSE))</f>
        <v>#REF!</v>
      </c>
      <c r="N24" s="490" t="e">
        <f>IF(ISNA(VLOOKUP($A24,#REF!,16,FALSE))=TRUE,"Invalid ID#",VLOOKUP($A24,#REF!,16,FALSE))</f>
        <v>#REF!</v>
      </c>
      <c r="O24" s="491" t="e">
        <f t="shared" si="3"/>
        <v>#REF!</v>
      </c>
      <c r="P24" s="492" t="e">
        <f>IF(ISNA(VLOOKUP($A24,#REF!,17,FALSE))=TRUE,"Invalid ID#",VLOOKUP($A24,#REF!,17,FALSE))</f>
        <v>#REF!</v>
      </c>
      <c r="Q24" s="492" t="e">
        <f>IF(ISNA(VLOOKUP($A24,#REF!,18,FALSE))=TRUE,"Invalid ID#",VLOOKUP($A24,#REF!,18,FALSE))</f>
        <v>#REF!</v>
      </c>
      <c r="R24" s="492" t="e">
        <f>IF(ISNA(VLOOKUP($A24,#REF!,19,FALSE))=TRUE,"Invalid ID#",VLOOKUP($A24,#REF!,19,FALSE))</f>
        <v>#REF!</v>
      </c>
    </row>
    <row r="25" spans="1:18" s="100" customFormat="1" ht="12" customHeight="1" outlineLevel="1">
      <c r="A25" s="481" t="s">
        <v>20</v>
      </c>
      <c r="B25" s="482" t="e">
        <f>IF(ISNA(VLOOKUP($A25,#REF!,9,FALSE))=TRUE,"Invalid ID#",VLOOKUP($A25,#REF!,9,FALSE))</f>
        <v>#REF!</v>
      </c>
      <c r="C25" s="482" t="e">
        <f>IF(ISNA(VLOOKUP($A25,#REF!,10,FALSE))=TRUE,"Invalid ID#",VLOOKUP($A25,#REF!,10,FALSE))</f>
        <v>#REF!</v>
      </c>
      <c r="D25" s="483"/>
      <c r="E25" s="488" t="e">
        <f>IF(ISNA(VLOOKUP($A25,#REF!,7,FALSE))=TRUE,"Invalid ID#",VLOOKUP($A25,#REF!,7,FALSE))</f>
        <v>#REF!</v>
      </c>
      <c r="F25" s="488" t="e">
        <f>IF(ISNA(VLOOKUP($A25,#REF!,8,FALSE))=TRUE,"Invalid ID#",VLOOKUP($A25,#REF!,8,FALSE))</f>
        <v>#REF!</v>
      </c>
      <c r="G25" s="488" t="e">
        <f>IF(ISNA(VLOOKUP($A25,#REF!,12,FALSE))=TRUE,"Invalid ID#",VLOOKUP($A25,#REF!,12,FALSE))</f>
        <v>#REF!</v>
      </c>
      <c r="H25" s="485">
        <v>0</v>
      </c>
      <c r="I25" s="486" t="e">
        <f>IF(ISTEXT((VLOOKUP(A25,#REF!,13,FALSE))),(VLOOKUP(A25,#REF!,13,FALSE)),IF(ISNUMBER(VLOOKUP(A25,#REF!,13,FALSE))*ExchangeRate,VLOOKUP(A25,#REF!,13,FALSE))*ExchangeRate)</f>
        <v>#REF!</v>
      </c>
      <c r="J25" s="487" t="e">
        <f t="shared" si="2"/>
        <v>#REF!</v>
      </c>
      <c r="K25" s="485"/>
      <c r="L25" s="488" t="e">
        <f>IF(ISNA(VLOOKUP($A25,#REF!,14,FALSE))=TRUE,"Invalid ID#",VLOOKUP($A25,#REF!,14,FALSE))</f>
        <v>#REF!</v>
      </c>
      <c r="M25" s="516" t="e">
        <f>IF(ISNA(VLOOKUP($A25,#REF!,15,FALSE))=TRUE,"Invalid ID#",VLOOKUP($A25,#REF!,15,FALSE))</f>
        <v>#REF!</v>
      </c>
      <c r="N25" s="490" t="e">
        <f>IF(ISNA(VLOOKUP($A25,#REF!,16,FALSE))=TRUE,"Invalid ID#",VLOOKUP($A25,#REF!,16,FALSE))</f>
        <v>#REF!</v>
      </c>
      <c r="O25" s="491" t="e">
        <f t="shared" si="3"/>
        <v>#REF!</v>
      </c>
      <c r="P25" s="492" t="e">
        <f>IF(ISNA(VLOOKUP($A25,#REF!,17,FALSE))=TRUE,"Invalid ID#",VLOOKUP($A25,#REF!,17,FALSE))</f>
        <v>#REF!</v>
      </c>
      <c r="Q25" s="492" t="e">
        <f>IF(ISNA(VLOOKUP($A25,#REF!,18,FALSE))=TRUE,"Invalid ID#",VLOOKUP($A25,#REF!,18,FALSE))</f>
        <v>#REF!</v>
      </c>
      <c r="R25" s="492" t="e">
        <f>IF(ISNA(VLOOKUP($A25,#REF!,19,FALSE))=TRUE,"Invalid ID#",VLOOKUP($A25,#REF!,19,FALSE))</f>
        <v>#REF!</v>
      </c>
    </row>
    <row r="26" spans="1:18" s="100" customFormat="1" ht="12" customHeight="1" outlineLevel="1">
      <c r="A26" s="481" t="s">
        <v>20</v>
      </c>
      <c r="B26" s="482" t="e">
        <f>IF(ISNA(VLOOKUP($A26,#REF!,9,FALSE))=TRUE,"Invalid ID#",VLOOKUP($A26,#REF!,9,FALSE))</f>
        <v>#REF!</v>
      </c>
      <c r="C26" s="482" t="e">
        <f>IF(ISNA(VLOOKUP($A26,#REF!,10,FALSE))=TRUE,"Invalid ID#",VLOOKUP($A26,#REF!,10,FALSE))</f>
        <v>#REF!</v>
      </c>
      <c r="D26" s="483"/>
      <c r="E26" s="488" t="e">
        <f>IF(ISNA(VLOOKUP($A26,#REF!,7,FALSE))=TRUE,"Invalid ID#",VLOOKUP($A26,#REF!,7,FALSE))</f>
        <v>#REF!</v>
      </c>
      <c r="F26" s="488" t="e">
        <f>IF(ISNA(VLOOKUP($A26,#REF!,8,FALSE))=TRUE,"Invalid ID#",VLOOKUP($A26,#REF!,8,FALSE))</f>
        <v>#REF!</v>
      </c>
      <c r="G26" s="488" t="e">
        <f>IF(ISNA(VLOOKUP($A26,#REF!,12,FALSE))=TRUE,"Invalid ID#",VLOOKUP($A26,#REF!,12,FALSE))</f>
        <v>#REF!</v>
      </c>
      <c r="H26" s="485">
        <v>0</v>
      </c>
      <c r="I26" s="486" t="e">
        <f>IF(ISTEXT((VLOOKUP(A26,#REF!,13,FALSE))),(VLOOKUP(A26,#REF!,13,FALSE)),IF(ISNUMBER(VLOOKUP(A26,#REF!,13,FALSE))*ExchangeRate,VLOOKUP(A26,#REF!,13,FALSE))*ExchangeRate)</f>
        <v>#REF!</v>
      </c>
      <c r="J26" s="487" t="e">
        <f t="shared" si="2"/>
        <v>#REF!</v>
      </c>
      <c r="K26" s="485"/>
      <c r="L26" s="488" t="e">
        <f>IF(ISNA(VLOOKUP($A26,#REF!,14,FALSE))=TRUE,"Invalid ID#",VLOOKUP($A26,#REF!,14,FALSE))</f>
        <v>#REF!</v>
      </c>
      <c r="M26" s="516" t="e">
        <f>IF(ISNA(VLOOKUP($A26,#REF!,15,FALSE))=TRUE,"Invalid ID#",VLOOKUP($A26,#REF!,15,FALSE))</f>
        <v>#REF!</v>
      </c>
      <c r="N26" s="490" t="e">
        <f>IF(ISNA(VLOOKUP($A26,#REF!,16,FALSE))=TRUE,"Invalid ID#",VLOOKUP($A26,#REF!,16,FALSE))</f>
        <v>#REF!</v>
      </c>
      <c r="O26" s="491" t="e">
        <f t="shared" si="3"/>
        <v>#REF!</v>
      </c>
      <c r="P26" s="492" t="e">
        <f>IF(ISNA(VLOOKUP($A26,#REF!,17,FALSE))=TRUE,"Invalid ID#",VLOOKUP($A26,#REF!,17,FALSE))</f>
        <v>#REF!</v>
      </c>
      <c r="Q26" s="492" t="e">
        <f>IF(ISNA(VLOOKUP($A26,#REF!,18,FALSE))=TRUE,"Invalid ID#",VLOOKUP($A26,#REF!,18,FALSE))</f>
        <v>#REF!</v>
      </c>
      <c r="R26" s="492" t="e">
        <f>IF(ISNA(VLOOKUP($A26,#REF!,19,FALSE))=TRUE,"Invalid ID#",VLOOKUP($A26,#REF!,19,FALSE))</f>
        <v>#REF!</v>
      </c>
    </row>
    <row r="27" spans="1:18" s="100" customFormat="1" ht="12" customHeight="1" outlineLevel="1" thickBot="1">
      <c r="A27" s="481" t="s">
        <v>20</v>
      </c>
      <c r="B27" s="482" t="e">
        <f>IF(ISNA(VLOOKUP($A27,#REF!,9,FALSE))=TRUE,"Invalid ID#",VLOOKUP($A27,#REF!,9,FALSE))</f>
        <v>#REF!</v>
      </c>
      <c r="C27" s="482" t="e">
        <f>IF(ISNA(VLOOKUP($A27,#REF!,10,FALSE))=TRUE,"Invalid ID#",VLOOKUP($A27,#REF!,10,FALSE))</f>
        <v>#REF!</v>
      </c>
      <c r="D27" s="483"/>
      <c r="E27" s="488" t="e">
        <f>IF(ISNA(VLOOKUP($A27,#REF!,7,FALSE))=TRUE,"Invalid ID#",VLOOKUP($A27,#REF!,7,FALSE))</f>
        <v>#REF!</v>
      </c>
      <c r="F27" s="488" t="e">
        <f>IF(ISNA(VLOOKUP($A27,#REF!,8,FALSE))=TRUE,"Invalid ID#",VLOOKUP($A27,#REF!,8,FALSE))</f>
        <v>#REF!</v>
      </c>
      <c r="G27" s="488" t="e">
        <f>IF(ISNA(VLOOKUP($A27,#REF!,12,FALSE))=TRUE,"Invalid ID#",VLOOKUP($A27,#REF!,12,FALSE))</f>
        <v>#REF!</v>
      </c>
      <c r="H27" s="485">
        <v>0</v>
      </c>
      <c r="I27" s="486" t="e">
        <f>IF(ISTEXT((VLOOKUP(A27,#REF!,13,FALSE))),(VLOOKUP(A27,#REF!,13,FALSE)),IF(ISNUMBER(VLOOKUP(A27,#REF!,13,FALSE))*ExchangeRate,VLOOKUP(A27,#REF!,13,FALSE))*ExchangeRate)</f>
        <v>#REF!</v>
      </c>
      <c r="J27" s="487" t="e">
        <f t="shared" si="2"/>
        <v>#REF!</v>
      </c>
      <c r="K27" s="485"/>
      <c r="L27" s="488" t="e">
        <f>IF(ISNA(VLOOKUP($A27,#REF!,14,FALSE))=TRUE,"Invalid ID#",VLOOKUP($A27,#REF!,14,FALSE))</f>
        <v>#REF!</v>
      </c>
      <c r="M27" s="516" t="e">
        <f>IF(ISNA(VLOOKUP($A27,#REF!,15,FALSE))=TRUE,"Invalid ID#",VLOOKUP($A27,#REF!,15,FALSE))</f>
        <v>#REF!</v>
      </c>
      <c r="N27" s="490" t="e">
        <f>IF(ISNA(VLOOKUP($A27,#REF!,16,FALSE))=TRUE,"Invalid ID#",VLOOKUP($A27,#REF!,16,FALSE))</f>
        <v>#REF!</v>
      </c>
      <c r="O27" s="491" t="e">
        <f t="shared" si="3"/>
        <v>#REF!</v>
      </c>
      <c r="P27" s="492" t="e">
        <f>IF(ISNA(VLOOKUP($A27,#REF!,17,FALSE))=TRUE,"Invalid ID#",VLOOKUP($A27,#REF!,17,FALSE))</f>
        <v>#REF!</v>
      </c>
      <c r="Q27" s="492" t="e">
        <f>IF(ISNA(VLOOKUP($A27,#REF!,18,FALSE))=TRUE,"Invalid ID#",VLOOKUP($A27,#REF!,18,FALSE))</f>
        <v>#REF!</v>
      </c>
      <c r="R27" s="492" t="e">
        <f>IF(ISNA(VLOOKUP($A27,#REF!,19,FALSE))=TRUE,"Invalid ID#",VLOOKUP($A27,#REF!,19,FALSE))</f>
        <v>#REF!</v>
      </c>
    </row>
    <row r="28" spans="1:18" s="100" customFormat="1" ht="12" customHeight="1" outlineLevel="1" thickTop="1">
      <c r="A28" s="97"/>
      <c r="B28" s="98"/>
      <c r="C28" s="98"/>
      <c r="D28" s="327"/>
      <c r="E28" s="327"/>
      <c r="F28" s="327"/>
      <c r="G28" s="325"/>
      <c r="H28" s="359"/>
      <c r="I28" s="25"/>
      <c r="J28" s="495"/>
      <c r="K28" s="496" t="e">
        <f>SUM(J20:J28)</f>
        <v>#REF!</v>
      </c>
      <c r="L28" s="451"/>
      <c r="M28" s="451"/>
      <c r="N28" s="27"/>
      <c r="O28" s="28"/>
      <c r="P28" s="29"/>
      <c r="Q28" s="29"/>
      <c r="R28" s="29"/>
    </row>
    <row r="29" spans="1:18" s="104" customFormat="1" ht="12" customHeight="1" outlineLevel="1">
      <c r="A29" s="101"/>
      <c r="B29" s="102"/>
      <c r="C29" s="102"/>
      <c r="D29" s="325"/>
      <c r="E29" s="325"/>
      <c r="F29" s="325"/>
      <c r="G29" s="103"/>
      <c r="H29" s="349"/>
      <c r="I29" s="349"/>
      <c r="J29" s="26"/>
      <c r="L29" s="452"/>
      <c r="M29" s="452"/>
      <c r="N29" s="246"/>
      <c r="O29" s="106"/>
      <c r="P29" s="247"/>
      <c r="Q29" s="247"/>
      <c r="R29" s="247"/>
    </row>
    <row r="30" spans="1:18" s="114" customFormat="1" ht="12" customHeight="1" outlineLevel="1">
      <c r="A30" s="107"/>
      <c r="B30" s="108"/>
      <c r="C30" s="108"/>
      <c r="D30" s="92" t="s">
        <v>74</v>
      </c>
      <c r="E30" s="109"/>
      <c r="F30" s="109"/>
      <c r="G30" s="111"/>
      <c r="H30" s="112"/>
      <c r="I30" s="112"/>
      <c r="J30" s="112"/>
      <c r="K30" s="112"/>
      <c r="L30" s="453"/>
      <c r="M30" s="453"/>
      <c r="N30" s="10"/>
      <c r="O30" s="113"/>
      <c r="P30" s="11"/>
      <c r="Q30" s="11"/>
      <c r="R30" s="11"/>
    </row>
    <row r="31" spans="1:18" s="100" customFormat="1" ht="12" customHeight="1" outlineLevel="1">
      <c r="A31" s="481" t="s">
        <v>20</v>
      </c>
      <c r="B31" s="482" t="e">
        <f>IF(ISNA(VLOOKUP($A31,#REF!,9,FALSE))=TRUE,"Invalid ID#",VLOOKUP($A31,#REF!,9,FALSE))</f>
        <v>#REF!</v>
      </c>
      <c r="C31" s="482" t="e">
        <f>IF(ISNA(VLOOKUP($A31,#REF!,10,FALSE))=TRUE,"Invalid ID#",VLOOKUP($A31,#REF!,10,FALSE))</f>
        <v>#REF!</v>
      </c>
      <c r="D31" s="483"/>
      <c r="E31" s="488" t="e">
        <f>IF(ISNA(VLOOKUP($A31,#REF!,7,FALSE))=TRUE,"Invalid ID#",VLOOKUP($A31,#REF!,7,FALSE))</f>
        <v>#REF!</v>
      </c>
      <c r="F31" s="488" t="e">
        <f>IF(ISNA(VLOOKUP($A31,#REF!,8,FALSE))=TRUE,"Invalid ID#",VLOOKUP($A31,#REF!,8,FALSE))</f>
        <v>#REF!</v>
      </c>
      <c r="G31" s="488" t="e">
        <f>IF(ISNA(VLOOKUP($A31,#REF!,12,FALSE))=TRUE,"Invalid ID#",VLOOKUP($A31,#REF!,12,FALSE))</f>
        <v>#REF!</v>
      </c>
      <c r="H31" s="485">
        <v>0</v>
      </c>
      <c r="I31" s="486" t="e">
        <f>IF(ISTEXT((VLOOKUP(A31,#REF!,13,FALSE))),(VLOOKUP(A31,#REF!,13,FALSE)),IF(ISNUMBER(VLOOKUP(A31,#REF!,13,FALSE))*ExchangeRate,VLOOKUP(A31,#REF!,13,FALSE))*ExchangeRate)</f>
        <v>#REF!</v>
      </c>
      <c r="J31" s="487" t="e">
        <f t="shared" ref="J31:J37" si="4">IF(ISTEXT(I31),I31,H31*I31)</f>
        <v>#REF!</v>
      </c>
      <c r="K31" s="485"/>
      <c r="L31" s="488" t="e">
        <f>IF(ISNA(VLOOKUP($A31,#REF!,14,FALSE))=TRUE,"Invalid ID#",VLOOKUP($A31,#REF!,14,FALSE))</f>
        <v>#REF!</v>
      </c>
      <c r="M31" s="516" t="e">
        <f>IF(ISNA(VLOOKUP($A31,#REF!,15,FALSE))=TRUE,"Invalid ID#",VLOOKUP($A31,#REF!,15,FALSE))</f>
        <v>#REF!</v>
      </c>
      <c r="N31" s="490" t="e">
        <f>IF(ISNA(VLOOKUP($A31,#REF!,16,FALSE))=TRUE,"Invalid ID#",VLOOKUP($A31,#REF!,16,FALSE))</f>
        <v>#REF!</v>
      </c>
      <c r="O31" s="491" t="e">
        <f t="shared" ref="O31:O37" si="5">ROUNDUP((H31*N31),0)</f>
        <v>#REF!</v>
      </c>
      <c r="P31" s="492" t="e">
        <f>IF(ISNA(VLOOKUP($A31,#REF!,17,FALSE))=TRUE,"Invalid ID#",VLOOKUP($A31,#REF!,17,FALSE))</f>
        <v>#REF!</v>
      </c>
      <c r="Q31" s="492" t="e">
        <f>IF(ISNA(VLOOKUP($A31,#REF!,18,FALSE))=TRUE,"Invalid ID#",VLOOKUP($A31,#REF!,18,FALSE))</f>
        <v>#REF!</v>
      </c>
      <c r="R31" s="492" t="e">
        <f>IF(ISNA(VLOOKUP($A31,#REF!,19,FALSE))=TRUE,"Invalid ID#",VLOOKUP($A31,#REF!,19,FALSE))</f>
        <v>#REF!</v>
      </c>
    </row>
    <row r="32" spans="1:18" s="100" customFormat="1" ht="12" customHeight="1" outlineLevel="1">
      <c r="A32" s="481" t="s">
        <v>20</v>
      </c>
      <c r="B32" s="482" t="e">
        <f>IF(ISNA(VLOOKUP($A32,#REF!,9,FALSE))=TRUE,"Invalid ID#",VLOOKUP($A32,#REF!,9,FALSE))</f>
        <v>#REF!</v>
      </c>
      <c r="C32" s="482" t="e">
        <f>IF(ISNA(VLOOKUP($A32,#REF!,10,FALSE))=TRUE,"Invalid ID#",VLOOKUP($A32,#REF!,10,FALSE))</f>
        <v>#REF!</v>
      </c>
      <c r="D32" s="483"/>
      <c r="E32" s="488" t="e">
        <f>IF(ISNA(VLOOKUP($A32,#REF!,7,FALSE))=TRUE,"Invalid ID#",VLOOKUP($A32,#REF!,7,FALSE))</f>
        <v>#REF!</v>
      </c>
      <c r="F32" s="488" t="e">
        <f>IF(ISNA(VLOOKUP($A32,#REF!,8,FALSE))=TRUE,"Invalid ID#",VLOOKUP($A32,#REF!,8,FALSE))</f>
        <v>#REF!</v>
      </c>
      <c r="G32" s="488" t="e">
        <f>IF(ISNA(VLOOKUP($A32,#REF!,12,FALSE))=TRUE,"Invalid ID#",VLOOKUP($A32,#REF!,12,FALSE))</f>
        <v>#REF!</v>
      </c>
      <c r="H32" s="485">
        <v>0</v>
      </c>
      <c r="I32" s="486" t="e">
        <f>IF(ISTEXT((VLOOKUP(A32,#REF!,13,FALSE))),(VLOOKUP(A32,#REF!,13,FALSE)),IF(ISNUMBER(VLOOKUP(A32,#REF!,13,FALSE))*ExchangeRate,VLOOKUP(A32,#REF!,13,FALSE))*ExchangeRate)</f>
        <v>#REF!</v>
      </c>
      <c r="J32" s="487" t="e">
        <f t="shared" si="4"/>
        <v>#REF!</v>
      </c>
      <c r="K32" s="485"/>
      <c r="L32" s="488" t="e">
        <f>IF(ISNA(VLOOKUP($A32,#REF!,14,FALSE))=TRUE,"Invalid ID#",VLOOKUP($A32,#REF!,14,FALSE))</f>
        <v>#REF!</v>
      </c>
      <c r="M32" s="516" t="e">
        <f>IF(ISNA(VLOOKUP($A32,#REF!,15,FALSE))=TRUE,"Invalid ID#",VLOOKUP($A32,#REF!,15,FALSE))</f>
        <v>#REF!</v>
      </c>
      <c r="N32" s="490" t="e">
        <f>IF(ISNA(VLOOKUP($A32,#REF!,16,FALSE))=TRUE,"Invalid ID#",VLOOKUP($A32,#REF!,16,FALSE))</f>
        <v>#REF!</v>
      </c>
      <c r="O32" s="491" t="e">
        <f t="shared" si="5"/>
        <v>#REF!</v>
      </c>
      <c r="P32" s="492" t="e">
        <f>IF(ISNA(VLOOKUP($A32,#REF!,17,FALSE))=TRUE,"Invalid ID#",VLOOKUP($A32,#REF!,17,FALSE))</f>
        <v>#REF!</v>
      </c>
      <c r="Q32" s="492" t="e">
        <f>IF(ISNA(VLOOKUP($A32,#REF!,18,FALSE))=TRUE,"Invalid ID#",VLOOKUP($A32,#REF!,18,FALSE))</f>
        <v>#REF!</v>
      </c>
      <c r="R32" s="492" t="e">
        <f>IF(ISNA(VLOOKUP($A32,#REF!,19,FALSE))=TRUE,"Invalid ID#",VLOOKUP($A32,#REF!,19,FALSE))</f>
        <v>#REF!</v>
      </c>
    </row>
    <row r="33" spans="1:18" s="100" customFormat="1" ht="12" customHeight="1" outlineLevel="1">
      <c r="A33" s="481" t="s">
        <v>20</v>
      </c>
      <c r="B33" s="482" t="e">
        <f>IF(ISNA(VLOOKUP($A33,#REF!,9,FALSE))=TRUE,"Invalid ID#",VLOOKUP($A33,#REF!,9,FALSE))</f>
        <v>#REF!</v>
      </c>
      <c r="C33" s="482" t="e">
        <f>IF(ISNA(VLOOKUP($A33,#REF!,10,FALSE))=TRUE,"Invalid ID#",VLOOKUP($A33,#REF!,10,FALSE))</f>
        <v>#REF!</v>
      </c>
      <c r="D33" s="483"/>
      <c r="E33" s="488" t="e">
        <f>IF(ISNA(VLOOKUP($A33,#REF!,7,FALSE))=TRUE,"Invalid ID#",VLOOKUP($A33,#REF!,7,FALSE))</f>
        <v>#REF!</v>
      </c>
      <c r="F33" s="488" t="e">
        <f>IF(ISNA(VLOOKUP($A33,#REF!,8,FALSE))=TRUE,"Invalid ID#",VLOOKUP($A33,#REF!,8,FALSE))</f>
        <v>#REF!</v>
      </c>
      <c r="G33" s="488" t="e">
        <f>IF(ISNA(VLOOKUP($A33,#REF!,12,FALSE))=TRUE,"Invalid ID#",VLOOKUP($A33,#REF!,12,FALSE))</f>
        <v>#REF!</v>
      </c>
      <c r="H33" s="485">
        <v>0</v>
      </c>
      <c r="I33" s="486" t="e">
        <f>IF(ISTEXT((VLOOKUP(A33,#REF!,13,FALSE))),(VLOOKUP(A33,#REF!,13,FALSE)),IF(ISNUMBER(VLOOKUP(A33,#REF!,13,FALSE))*ExchangeRate,VLOOKUP(A33,#REF!,13,FALSE))*ExchangeRate)</f>
        <v>#REF!</v>
      </c>
      <c r="J33" s="487" t="e">
        <f t="shared" si="4"/>
        <v>#REF!</v>
      </c>
      <c r="K33" s="485"/>
      <c r="L33" s="488" t="e">
        <f>IF(ISNA(VLOOKUP($A33,#REF!,14,FALSE))=TRUE,"Invalid ID#",VLOOKUP($A33,#REF!,14,FALSE))</f>
        <v>#REF!</v>
      </c>
      <c r="M33" s="516" t="e">
        <f>IF(ISNA(VLOOKUP($A33,#REF!,15,FALSE))=TRUE,"Invalid ID#",VLOOKUP($A33,#REF!,15,FALSE))</f>
        <v>#REF!</v>
      </c>
      <c r="N33" s="490" t="e">
        <f>IF(ISNA(VLOOKUP($A33,#REF!,16,FALSE))=TRUE,"Invalid ID#",VLOOKUP($A33,#REF!,16,FALSE))</f>
        <v>#REF!</v>
      </c>
      <c r="O33" s="491" t="e">
        <f t="shared" si="5"/>
        <v>#REF!</v>
      </c>
      <c r="P33" s="492" t="e">
        <f>IF(ISNA(VLOOKUP($A33,#REF!,17,FALSE))=TRUE,"Invalid ID#",VLOOKUP($A33,#REF!,17,FALSE))</f>
        <v>#REF!</v>
      </c>
      <c r="Q33" s="492" t="e">
        <f>IF(ISNA(VLOOKUP($A33,#REF!,18,FALSE))=TRUE,"Invalid ID#",VLOOKUP($A33,#REF!,18,FALSE))</f>
        <v>#REF!</v>
      </c>
      <c r="R33" s="492" t="e">
        <f>IF(ISNA(VLOOKUP($A33,#REF!,19,FALSE))=TRUE,"Invalid ID#",VLOOKUP($A33,#REF!,19,FALSE))</f>
        <v>#REF!</v>
      </c>
    </row>
    <row r="34" spans="1:18" s="100" customFormat="1" ht="12" customHeight="1" outlineLevel="1">
      <c r="A34" s="481" t="s">
        <v>20</v>
      </c>
      <c r="B34" s="482" t="e">
        <f>IF(ISNA(VLOOKUP($A34,#REF!,9,FALSE))=TRUE,"Invalid ID#",VLOOKUP($A34,#REF!,9,FALSE))</f>
        <v>#REF!</v>
      </c>
      <c r="C34" s="482" t="e">
        <f>IF(ISNA(VLOOKUP($A34,#REF!,10,FALSE))=TRUE,"Invalid ID#",VLOOKUP($A34,#REF!,10,FALSE))</f>
        <v>#REF!</v>
      </c>
      <c r="D34" s="483"/>
      <c r="E34" s="488" t="e">
        <f>IF(ISNA(VLOOKUP($A34,#REF!,7,FALSE))=TRUE,"Invalid ID#",VLOOKUP($A34,#REF!,7,FALSE))</f>
        <v>#REF!</v>
      </c>
      <c r="F34" s="488" t="e">
        <f>IF(ISNA(VLOOKUP($A34,#REF!,8,FALSE))=TRUE,"Invalid ID#",VLOOKUP($A34,#REF!,8,FALSE))</f>
        <v>#REF!</v>
      </c>
      <c r="G34" s="488" t="e">
        <f>IF(ISNA(VLOOKUP($A34,#REF!,12,FALSE))=TRUE,"Invalid ID#",VLOOKUP($A34,#REF!,12,FALSE))</f>
        <v>#REF!</v>
      </c>
      <c r="H34" s="485">
        <v>0</v>
      </c>
      <c r="I34" s="486" t="e">
        <f>IF(ISTEXT((VLOOKUP(A34,#REF!,13,FALSE))),(VLOOKUP(A34,#REF!,13,FALSE)),IF(ISNUMBER(VLOOKUP(A34,#REF!,13,FALSE))*ExchangeRate,VLOOKUP(A34,#REF!,13,FALSE))*ExchangeRate)</f>
        <v>#REF!</v>
      </c>
      <c r="J34" s="487" t="e">
        <f t="shared" si="4"/>
        <v>#REF!</v>
      </c>
      <c r="K34" s="485"/>
      <c r="L34" s="488" t="e">
        <f>IF(ISNA(VLOOKUP($A34,#REF!,14,FALSE))=TRUE,"Invalid ID#",VLOOKUP($A34,#REF!,14,FALSE))</f>
        <v>#REF!</v>
      </c>
      <c r="M34" s="516" t="e">
        <f>IF(ISNA(VLOOKUP($A34,#REF!,15,FALSE))=TRUE,"Invalid ID#",VLOOKUP($A34,#REF!,15,FALSE))</f>
        <v>#REF!</v>
      </c>
      <c r="N34" s="490" t="e">
        <f>IF(ISNA(VLOOKUP($A34,#REF!,16,FALSE))=TRUE,"Invalid ID#",VLOOKUP($A34,#REF!,16,FALSE))</f>
        <v>#REF!</v>
      </c>
      <c r="O34" s="491" t="e">
        <f t="shared" si="5"/>
        <v>#REF!</v>
      </c>
      <c r="P34" s="492" t="e">
        <f>IF(ISNA(VLOOKUP($A34,#REF!,17,FALSE))=TRUE,"Invalid ID#",VLOOKUP($A34,#REF!,17,FALSE))</f>
        <v>#REF!</v>
      </c>
      <c r="Q34" s="492" t="e">
        <f>IF(ISNA(VLOOKUP($A34,#REF!,18,FALSE))=TRUE,"Invalid ID#",VLOOKUP($A34,#REF!,18,FALSE))</f>
        <v>#REF!</v>
      </c>
      <c r="R34" s="492" t="e">
        <f>IF(ISNA(VLOOKUP($A34,#REF!,19,FALSE))=TRUE,"Invalid ID#",VLOOKUP($A34,#REF!,19,FALSE))</f>
        <v>#REF!</v>
      </c>
    </row>
    <row r="35" spans="1:18" s="100" customFormat="1" ht="12" customHeight="1" outlineLevel="1">
      <c r="A35" s="481" t="s">
        <v>20</v>
      </c>
      <c r="B35" s="482" t="e">
        <f>IF(ISNA(VLOOKUP($A35,#REF!,9,FALSE))=TRUE,"Invalid ID#",VLOOKUP($A35,#REF!,9,FALSE))</f>
        <v>#REF!</v>
      </c>
      <c r="C35" s="482" t="e">
        <f>IF(ISNA(VLOOKUP($A35,#REF!,10,FALSE))=TRUE,"Invalid ID#",VLOOKUP($A35,#REF!,10,FALSE))</f>
        <v>#REF!</v>
      </c>
      <c r="D35" s="483"/>
      <c r="E35" s="488" t="e">
        <f>IF(ISNA(VLOOKUP($A35,#REF!,7,FALSE))=TRUE,"Invalid ID#",VLOOKUP($A35,#REF!,7,FALSE))</f>
        <v>#REF!</v>
      </c>
      <c r="F35" s="488" t="e">
        <f>IF(ISNA(VLOOKUP($A35,#REF!,8,FALSE))=TRUE,"Invalid ID#",VLOOKUP($A35,#REF!,8,FALSE))</f>
        <v>#REF!</v>
      </c>
      <c r="G35" s="488" t="e">
        <f>IF(ISNA(VLOOKUP($A35,#REF!,12,FALSE))=TRUE,"Invalid ID#",VLOOKUP($A35,#REF!,12,FALSE))</f>
        <v>#REF!</v>
      </c>
      <c r="H35" s="485">
        <v>0</v>
      </c>
      <c r="I35" s="486" t="e">
        <f>IF(ISTEXT((VLOOKUP(A35,#REF!,13,FALSE))),(VLOOKUP(A35,#REF!,13,FALSE)),IF(ISNUMBER(VLOOKUP(A35,#REF!,13,FALSE))*ExchangeRate,VLOOKUP(A35,#REF!,13,FALSE))*ExchangeRate)</f>
        <v>#REF!</v>
      </c>
      <c r="J35" s="487" t="e">
        <f t="shared" si="4"/>
        <v>#REF!</v>
      </c>
      <c r="K35" s="485"/>
      <c r="L35" s="488" t="e">
        <f>IF(ISNA(VLOOKUP($A35,#REF!,14,FALSE))=TRUE,"Invalid ID#",VLOOKUP($A35,#REF!,14,FALSE))</f>
        <v>#REF!</v>
      </c>
      <c r="M35" s="516" t="e">
        <f>IF(ISNA(VLOOKUP($A35,#REF!,15,FALSE))=TRUE,"Invalid ID#",VLOOKUP($A35,#REF!,15,FALSE))</f>
        <v>#REF!</v>
      </c>
      <c r="N35" s="490" t="e">
        <f>IF(ISNA(VLOOKUP($A35,#REF!,16,FALSE))=TRUE,"Invalid ID#",VLOOKUP($A35,#REF!,16,FALSE))</f>
        <v>#REF!</v>
      </c>
      <c r="O35" s="491" t="e">
        <f t="shared" si="5"/>
        <v>#REF!</v>
      </c>
      <c r="P35" s="492" t="e">
        <f>IF(ISNA(VLOOKUP($A35,#REF!,17,FALSE))=TRUE,"Invalid ID#",VLOOKUP($A35,#REF!,17,FALSE))</f>
        <v>#REF!</v>
      </c>
      <c r="Q35" s="492" t="e">
        <f>IF(ISNA(VLOOKUP($A35,#REF!,18,FALSE))=TRUE,"Invalid ID#",VLOOKUP($A35,#REF!,18,FALSE))</f>
        <v>#REF!</v>
      </c>
      <c r="R35" s="492" t="e">
        <f>IF(ISNA(VLOOKUP($A35,#REF!,19,FALSE))=TRUE,"Invalid ID#",VLOOKUP($A35,#REF!,19,FALSE))</f>
        <v>#REF!</v>
      </c>
    </row>
    <row r="36" spans="1:18" s="100" customFormat="1" ht="12" customHeight="1" outlineLevel="1">
      <c r="A36" s="481" t="s">
        <v>20</v>
      </c>
      <c r="B36" s="482" t="e">
        <f>IF(ISNA(VLOOKUP($A36,#REF!,9,FALSE))=TRUE,"Invalid ID#",VLOOKUP($A36,#REF!,9,FALSE))</f>
        <v>#REF!</v>
      </c>
      <c r="C36" s="482" t="e">
        <f>IF(ISNA(VLOOKUP($A36,#REF!,10,FALSE))=TRUE,"Invalid ID#",VLOOKUP($A36,#REF!,10,FALSE))</f>
        <v>#REF!</v>
      </c>
      <c r="D36" s="483"/>
      <c r="E36" s="488" t="e">
        <f>IF(ISNA(VLOOKUP($A36,#REF!,7,FALSE))=TRUE,"Invalid ID#",VLOOKUP($A36,#REF!,7,FALSE))</f>
        <v>#REF!</v>
      </c>
      <c r="F36" s="488" t="e">
        <f>IF(ISNA(VLOOKUP($A36,#REF!,8,FALSE))=TRUE,"Invalid ID#",VLOOKUP($A36,#REF!,8,FALSE))</f>
        <v>#REF!</v>
      </c>
      <c r="G36" s="488" t="e">
        <f>IF(ISNA(VLOOKUP($A36,#REF!,12,FALSE))=TRUE,"Invalid ID#",VLOOKUP($A36,#REF!,12,FALSE))</f>
        <v>#REF!</v>
      </c>
      <c r="H36" s="485">
        <v>0</v>
      </c>
      <c r="I36" s="486" t="e">
        <f>IF(ISTEXT((VLOOKUP(A36,#REF!,13,FALSE))),(VLOOKUP(A36,#REF!,13,FALSE)),IF(ISNUMBER(VLOOKUP(A36,#REF!,13,FALSE))*ExchangeRate,VLOOKUP(A36,#REF!,13,FALSE))*ExchangeRate)</f>
        <v>#REF!</v>
      </c>
      <c r="J36" s="487" t="e">
        <f t="shared" si="4"/>
        <v>#REF!</v>
      </c>
      <c r="K36" s="485"/>
      <c r="L36" s="488" t="e">
        <f>IF(ISNA(VLOOKUP($A36,#REF!,14,FALSE))=TRUE,"Invalid ID#",VLOOKUP($A36,#REF!,14,FALSE))</f>
        <v>#REF!</v>
      </c>
      <c r="M36" s="516" t="e">
        <f>IF(ISNA(VLOOKUP($A36,#REF!,15,FALSE))=TRUE,"Invalid ID#",VLOOKUP($A36,#REF!,15,FALSE))</f>
        <v>#REF!</v>
      </c>
      <c r="N36" s="490" t="e">
        <f>IF(ISNA(VLOOKUP($A36,#REF!,16,FALSE))=TRUE,"Invalid ID#",VLOOKUP($A36,#REF!,16,FALSE))</f>
        <v>#REF!</v>
      </c>
      <c r="O36" s="491" t="e">
        <f t="shared" si="5"/>
        <v>#REF!</v>
      </c>
      <c r="P36" s="492" t="e">
        <f>IF(ISNA(VLOOKUP($A36,#REF!,17,FALSE))=TRUE,"Invalid ID#",VLOOKUP($A36,#REF!,17,FALSE))</f>
        <v>#REF!</v>
      </c>
      <c r="Q36" s="492" t="e">
        <f>IF(ISNA(VLOOKUP($A36,#REF!,18,FALSE))=TRUE,"Invalid ID#",VLOOKUP($A36,#REF!,18,FALSE))</f>
        <v>#REF!</v>
      </c>
      <c r="R36" s="492" t="e">
        <f>IF(ISNA(VLOOKUP($A36,#REF!,19,FALSE))=TRUE,"Invalid ID#",VLOOKUP($A36,#REF!,19,FALSE))</f>
        <v>#REF!</v>
      </c>
    </row>
    <row r="37" spans="1:18" s="100" customFormat="1" ht="12" customHeight="1" outlineLevel="1" thickBot="1">
      <c r="A37" s="481" t="s">
        <v>20</v>
      </c>
      <c r="B37" s="482" t="e">
        <f>IF(ISNA(VLOOKUP($A37,#REF!,9,FALSE))=TRUE,"Invalid ID#",VLOOKUP($A37,#REF!,9,FALSE))</f>
        <v>#REF!</v>
      </c>
      <c r="C37" s="482" t="e">
        <f>IF(ISNA(VLOOKUP($A37,#REF!,10,FALSE))=TRUE,"Invalid ID#",VLOOKUP($A37,#REF!,10,FALSE))</f>
        <v>#REF!</v>
      </c>
      <c r="D37" s="483"/>
      <c r="E37" s="488" t="e">
        <f>IF(ISNA(VLOOKUP($A37,#REF!,7,FALSE))=TRUE,"Invalid ID#",VLOOKUP($A37,#REF!,7,FALSE))</f>
        <v>#REF!</v>
      </c>
      <c r="F37" s="488" t="e">
        <f>IF(ISNA(VLOOKUP($A37,#REF!,8,FALSE))=TRUE,"Invalid ID#",VLOOKUP($A37,#REF!,8,FALSE))</f>
        <v>#REF!</v>
      </c>
      <c r="G37" s="488" t="e">
        <f>IF(ISNA(VLOOKUP($A37,#REF!,12,FALSE))=TRUE,"Invalid ID#",VLOOKUP($A37,#REF!,12,FALSE))</f>
        <v>#REF!</v>
      </c>
      <c r="H37" s="485">
        <v>0</v>
      </c>
      <c r="I37" s="486" t="e">
        <f>IF(ISTEXT((VLOOKUP(A37,#REF!,13,FALSE))),(VLOOKUP(A37,#REF!,13,FALSE)),IF(ISNUMBER(VLOOKUP(A37,#REF!,13,FALSE))*ExchangeRate,VLOOKUP(A37,#REF!,13,FALSE))*ExchangeRate)</f>
        <v>#REF!</v>
      </c>
      <c r="J37" s="487" t="e">
        <f t="shared" si="4"/>
        <v>#REF!</v>
      </c>
      <c r="K37" s="485"/>
      <c r="L37" s="488" t="e">
        <f>IF(ISNA(VLOOKUP($A37,#REF!,14,FALSE))=TRUE,"Invalid ID#",VLOOKUP($A37,#REF!,14,FALSE))</f>
        <v>#REF!</v>
      </c>
      <c r="M37" s="516" t="e">
        <f>IF(ISNA(VLOOKUP($A37,#REF!,15,FALSE))=TRUE,"Invalid ID#",VLOOKUP($A37,#REF!,15,FALSE))</f>
        <v>#REF!</v>
      </c>
      <c r="N37" s="490" t="e">
        <f>IF(ISNA(VLOOKUP($A37,#REF!,16,FALSE))=TRUE,"Invalid ID#",VLOOKUP($A37,#REF!,16,FALSE))</f>
        <v>#REF!</v>
      </c>
      <c r="O37" s="491" t="e">
        <f t="shared" si="5"/>
        <v>#REF!</v>
      </c>
      <c r="P37" s="492" t="e">
        <f>IF(ISNA(VLOOKUP($A37,#REF!,17,FALSE))=TRUE,"Invalid ID#",VLOOKUP($A37,#REF!,17,FALSE))</f>
        <v>#REF!</v>
      </c>
      <c r="Q37" s="492" t="e">
        <f>IF(ISNA(VLOOKUP($A37,#REF!,18,FALSE))=TRUE,"Invalid ID#",VLOOKUP($A37,#REF!,18,FALSE))</f>
        <v>#REF!</v>
      </c>
      <c r="R37" s="492" t="e">
        <f>IF(ISNA(VLOOKUP($A37,#REF!,19,FALSE))=TRUE,"Invalid ID#",VLOOKUP($A37,#REF!,19,FALSE))</f>
        <v>#REF!</v>
      </c>
    </row>
    <row r="38" spans="1:18" s="100" customFormat="1" ht="12" customHeight="1" outlineLevel="1" thickTop="1">
      <c r="A38" s="97"/>
      <c r="B38" s="98"/>
      <c r="C38" s="98"/>
      <c r="D38" s="327"/>
      <c r="E38" s="327"/>
      <c r="F38" s="327"/>
      <c r="G38" s="325"/>
      <c r="H38" s="359"/>
      <c r="I38" s="25"/>
      <c r="J38" s="495"/>
      <c r="K38" s="496" t="e">
        <f>SUM(J30:J38)</f>
        <v>#REF!</v>
      </c>
      <c r="L38" s="451"/>
      <c r="M38" s="451"/>
      <c r="N38" s="27"/>
      <c r="O38" s="28"/>
      <c r="P38" s="29"/>
      <c r="Q38" s="29"/>
      <c r="R38" s="29"/>
    </row>
    <row r="39" spans="1:18" s="104" customFormat="1" ht="12" customHeight="1" outlineLevel="1">
      <c r="A39" s="101"/>
      <c r="B39" s="102"/>
      <c r="C39" s="102"/>
      <c r="D39" s="325"/>
      <c r="E39" s="325"/>
      <c r="F39" s="325"/>
      <c r="G39" s="103"/>
      <c r="H39" s="349"/>
      <c r="I39" s="349"/>
      <c r="J39" s="26"/>
      <c r="L39" s="452"/>
      <c r="M39" s="452"/>
      <c r="N39" s="246"/>
      <c r="O39" s="106"/>
      <c r="P39" s="247"/>
      <c r="Q39" s="247"/>
      <c r="R39" s="247"/>
    </row>
    <row r="40" spans="1:18" s="114" customFormat="1" ht="12" customHeight="1" outlineLevel="1">
      <c r="A40" s="107"/>
      <c r="B40" s="108"/>
      <c r="C40" s="108"/>
      <c r="D40" s="92" t="s">
        <v>74</v>
      </c>
      <c r="E40" s="109"/>
      <c r="F40" s="109"/>
      <c r="G40" s="111"/>
      <c r="H40" s="112"/>
      <c r="I40" s="112"/>
      <c r="J40" s="112"/>
      <c r="K40" s="112"/>
      <c r="L40" s="453"/>
      <c r="M40" s="453"/>
      <c r="N40" s="10"/>
      <c r="O40" s="113"/>
      <c r="P40" s="11"/>
      <c r="Q40" s="11"/>
      <c r="R40" s="11"/>
    </row>
    <row r="41" spans="1:18" s="100" customFormat="1" ht="12" customHeight="1" outlineLevel="1">
      <c r="A41" s="481" t="s">
        <v>20</v>
      </c>
      <c r="B41" s="482" t="e">
        <f>IF(ISNA(VLOOKUP($A41,#REF!,9,FALSE))=TRUE,"Invalid ID#",VLOOKUP($A41,#REF!,9,FALSE))</f>
        <v>#REF!</v>
      </c>
      <c r="C41" s="482" t="e">
        <f>IF(ISNA(VLOOKUP($A41,#REF!,10,FALSE))=TRUE,"Invalid ID#",VLOOKUP($A41,#REF!,10,FALSE))</f>
        <v>#REF!</v>
      </c>
      <c r="D41" s="483"/>
      <c r="E41" s="488" t="e">
        <f>IF(ISNA(VLOOKUP($A41,#REF!,7,FALSE))=TRUE,"Invalid ID#",VLOOKUP($A41,#REF!,7,FALSE))</f>
        <v>#REF!</v>
      </c>
      <c r="F41" s="488" t="e">
        <f>IF(ISNA(VLOOKUP($A41,#REF!,8,FALSE))=TRUE,"Invalid ID#",VLOOKUP($A41,#REF!,8,FALSE))</f>
        <v>#REF!</v>
      </c>
      <c r="G41" s="488" t="e">
        <f>IF(ISNA(VLOOKUP($A41,#REF!,12,FALSE))=TRUE,"Invalid ID#",VLOOKUP($A41,#REF!,12,FALSE))</f>
        <v>#REF!</v>
      </c>
      <c r="H41" s="485">
        <v>0</v>
      </c>
      <c r="I41" s="486" t="e">
        <f>IF(ISTEXT((VLOOKUP(A41,#REF!,13,FALSE))),(VLOOKUP(A41,#REF!,13,FALSE)),IF(ISNUMBER(VLOOKUP(A41,#REF!,13,FALSE))*ExchangeRate,VLOOKUP(A41,#REF!,13,FALSE))*ExchangeRate)</f>
        <v>#REF!</v>
      </c>
      <c r="J41" s="487" t="e">
        <f t="shared" ref="J41:J47" si="6">IF(ISTEXT(I41),I41,H41*I41)</f>
        <v>#REF!</v>
      </c>
      <c r="K41" s="485"/>
      <c r="L41" s="488" t="e">
        <f>IF(ISNA(VLOOKUP($A41,#REF!,14,FALSE))=TRUE,"Invalid ID#",VLOOKUP($A41,#REF!,14,FALSE))</f>
        <v>#REF!</v>
      </c>
      <c r="M41" s="516" t="e">
        <f>IF(ISNA(VLOOKUP($A41,#REF!,15,FALSE))=TRUE,"Invalid ID#",VLOOKUP($A41,#REF!,15,FALSE))</f>
        <v>#REF!</v>
      </c>
      <c r="N41" s="490" t="e">
        <f>IF(ISNA(VLOOKUP($A41,#REF!,16,FALSE))=TRUE,"Invalid ID#",VLOOKUP($A41,#REF!,16,FALSE))</f>
        <v>#REF!</v>
      </c>
      <c r="O41" s="491" t="e">
        <f t="shared" ref="O41:O47" si="7">ROUNDUP((H41*N41),0)</f>
        <v>#REF!</v>
      </c>
      <c r="P41" s="492" t="e">
        <f>IF(ISNA(VLOOKUP($A41,#REF!,17,FALSE))=TRUE,"Invalid ID#",VLOOKUP($A41,#REF!,17,FALSE))</f>
        <v>#REF!</v>
      </c>
      <c r="Q41" s="492" t="e">
        <f>IF(ISNA(VLOOKUP($A41,#REF!,18,FALSE))=TRUE,"Invalid ID#",VLOOKUP($A41,#REF!,18,FALSE))</f>
        <v>#REF!</v>
      </c>
      <c r="R41" s="492" t="e">
        <f>IF(ISNA(VLOOKUP($A41,#REF!,19,FALSE))=TRUE,"Invalid ID#",VLOOKUP($A41,#REF!,19,FALSE))</f>
        <v>#REF!</v>
      </c>
    </row>
    <row r="42" spans="1:18" s="100" customFormat="1" ht="12" customHeight="1" outlineLevel="1">
      <c r="A42" s="481" t="s">
        <v>20</v>
      </c>
      <c r="B42" s="482" t="e">
        <f>IF(ISNA(VLOOKUP($A42,#REF!,9,FALSE))=TRUE,"Invalid ID#",VLOOKUP($A42,#REF!,9,FALSE))</f>
        <v>#REF!</v>
      </c>
      <c r="C42" s="482" t="e">
        <f>IF(ISNA(VLOOKUP($A42,#REF!,10,FALSE))=TRUE,"Invalid ID#",VLOOKUP($A42,#REF!,10,FALSE))</f>
        <v>#REF!</v>
      </c>
      <c r="D42" s="483"/>
      <c r="E42" s="488" t="e">
        <f>IF(ISNA(VLOOKUP($A42,#REF!,7,FALSE))=TRUE,"Invalid ID#",VLOOKUP($A42,#REF!,7,FALSE))</f>
        <v>#REF!</v>
      </c>
      <c r="F42" s="488" t="e">
        <f>IF(ISNA(VLOOKUP($A42,#REF!,8,FALSE))=TRUE,"Invalid ID#",VLOOKUP($A42,#REF!,8,FALSE))</f>
        <v>#REF!</v>
      </c>
      <c r="G42" s="488" t="e">
        <f>IF(ISNA(VLOOKUP($A42,#REF!,12,FALSE))=TRUE,"Invalid ID#",VLOOKUP($A42,#REF!,12,FALSE))</f>
        <v>#REF!</v>
      </c>
      <c r="H42" s="485">
        <v>0</v>
      </c>
      <c r="I42" s="486" t="e">
        <f>IF(ISTEXT((VLOOKUP(A42,#REF!,13,FALSE))),(VLOOKUP(A42,#REF!,13,FALSE)),IF(ISNUMBER(VLOOKUP(A42,#REF!,13,FALSE))*ExchangeRate,VLOOKUP(A42,#REF!,13,FALSE))*ExchangeRate)</f>
        <v>#REF!</v>
      </c>
      <c r="J42" s="487" t="e">
        <f t="shared" si="6"/>
        <v>#REF!</v>
      </c>
      <c r="K42" s="485"/>
      <c r="L42" s="488" t="e">
        <f>IF(ISNA(VLOOKUP($A42,#REF!,14,FALSE))=TRUE,"Invalid ID#",VLOOKUP($A42,#REF!,14,FALSE))</f>
        <v>#REF!</v>
      </c>
      <c r="M42" s="516" t="e">
        <f>IF(ISNA(VLOOKUP($A42,#REF!,15,FALSE))=TRUE,"Invalid ID#",VLOOKUP($A42,#REF!,15,FALSE))</f>
        <v>#REF!</v>
      </c>
      <c r="N42" s="490" t="e">
        <f>IF(ISNA(VLOOKUP($A42,#REF!,16,FALSE))=TRUE,"Invalid ID#",VLOOKUP($A42,#REF!,16,FALSE))</f>
        <v>#REF!</v>
      </c>
      <c r="O42" s="491" t="e">
        <f t="shared" si="7"/>
        <v>#REF!</v>
      </c>
      <c r="P42" s="492" t="e">
        <f>IF(ISNA(VLOOKUP($A42,#REF!,17,FALSE))=TRUE,"Invalid ID#",VLOOKUP($A42,#REF!,17,FALSE))</f>
        <v>#REF!</v>
      </c>
      <c r="Q42" s="492" t="e">
        <f>IF(ISNA(VLOOKUP($A42,#REF!,18,FALSE))=TRUE,"Invalid ID#",VLOOKUP($A42,#REF!,18,FALSE))</f>
        <v>#REF!</v>
      </c>
      <c r="R42" s="492" t="e">
        <f>IF(ISNA(VLOOKUP($A42,#REF!,19,FALSE))=TRUE,"Invalid ID#",VLOOKUP($A42,#REF!,19,FALSE))</f>
        <v>#REF!</v>
      </c>
    </row>
    <row r="43" spans="1:18" s="100" customFormat="1" ht="12" customHeight="1" outlineLevel="1">
      <c r="A43" s="481" t="s">
        <v>20</v>
      </c>
      <c r="B43" s="482" t="e">
        <f>IF(ISNA(VLOOKUP($A43,#REF!,9,FALSE))=TRUE,"Invalid ID#",VLOOKUP($A43,#REF!,9,FALSE))</f>
        <v>#REF!</v>
      </c>
      <c r="C43" s="482" t="e">
        <f>IF(ISNA(VLOOKUP($A43,#REF!,10,FALSE))=TRUE,"Invalid ID#",VLOOKUP($A43,#REF!,10,FALSE))</f>
        <v>#REF!</v>
      </c>
      <c r="D43" s="483"/>
      <c r="E43" s="488" t="e">
        <f>IF(ISNA(VLOOKUP($A43,#REF!,7,FALSE))=TRUE,"Invalid ID#",VLOOKUP($A43,#REF!,7,FALSE))</f>
        <v>#REF!</v>
      </c>
      <c r="F43" s="488" t="e">
        <f>IF(ISNA(VLOOKUP($A43,#REF!,8,FALSE))=TRUE,"Invalid ID#",VLOOKUP($A43,#REF!,8,FALSE))</f>
        <v>#REF!</v>
      </c>
      <c r="G43" s="488" t="e">
        <f>IF(ISNA(VLOOKUP($A43,#REF!,12,FALSE))=TRUE,"Invalid ID#",VLOOKUP($A43,#REF!,12,FALSE))</f>
        <v>#REF!</v>
      </c>
      <c r="H43" s="485">
        <v>0</v>
      </c>
      <c r="I43" s="486" t="e">
        <f>IF(ISTEXT((VLOOKUP(A43,#REF!,13,FALSE))),(VLOOKUP(A43,#REF!,13,FALSE)),IF(ISNUMBER(VLOOKUP(A43,#REF!,13,FALSE))*ExchangeRate,VLOOKUP(A43,#REF!,13,FALSE))*ExchangeRate)</f>
        <v>#REF!</v>
      </c>
      <c r="J43" s="487" t="e">
        <f t="shared" si="6"/>
        <v>#REF!</v>
      </c>
      <c r="K43" s="485"/>
      <c r="L43" s="488" t="e">
        <f>IF(ISNA(VLOOKUP($A43,#REF!,14,FALSE))=TRUE,"Invalid ID#",VLOOKUP($A43,#REF!,14,FALSE))</f>
        <v>#REF!</v>
      </c>
      <c r="M43" s="516" t="e">
        <f>IF(ISNA(VLOOKUP($A43,#REF!,15,FALSE))=TRUE,"Invalid ID#",VLOOKUP($A43,#REF!,15,FALSE))</f>
        <v>#REF!</v>
      </c>
      <c r="N43" s="490" t="e">
        <f>IF(ISNA(VLOOKUP($A43,#REF!,16,FALSE))=TRUE,"Invalid ID#",VLOOKUP($A43,#REF!,16,FALSE))</f>
        <v>#REF!</v>
      </c>
      <c r="O43" s="491" t="e">
        <f t="shared" si="7"/>
        <v>#REF!</v>
      </c>
      <c r="P43" s="492" t="e">
        <f>IF(ISNA(VLOOKUP($A43,#REF!,17,FALSE))=TRUE,"Invalid ID#",VLOOKUP($A43,#REF!,17,FALSE))</f>
        <v>#REF!</v>
      </c>
      <c r="Q43" s="492" t="e">
        <f>IF(ISNA(VLOOKUP($A43,#REF!,18,FALSE))=TRUE,"Invalid ID#",VLOOKUP($A43,#REF!,18,FALSE))</f>
        <v>#REF!</v>
      </c>
      <c r="R43" s="492" t="e">
        <f>IF(ISNA(VLOOKUP($A43,#REF!,19,FALSE))=TRUE,"Invalid ID#",VLOOKUP($A43,#REF!,19,FALSE))</f>
        <v>#REF!</v>
      </c>
    </row>
    <row r="44" spans="1:18" s="100" customFormat="1" ht="12" customHeight="1" outlineLevel="1">
      <c r="A44" s="481" t="s">
        <v>20</v>
      </c>
      <c r="B44" s="482" t="e">
        <f>IF(ISNA(VLOOKUP($A44,#REF!,9,FALSE))=TRUE,"Invalid ID#",VLOOKUP($A44,#REF!,9,FALSE))</f>
        <v>#REF!</v>
      </c>
      <c r="C44" s="482" t="e">
        <f>IF(ISNA(VLOOKUP($A44,#REF!,10,FALSE))=TRUE,"Invalid ID#",VLOOKUP($A44,#REF!,10,FALSE))</f>
        <v>#REF!</v>
      </c>
      <c r="D44" s="483"/>
      <c r="E44" s="488" t="e">
        <f>IF(ISNA(VLOOKUP($A44,#REF!,7,FALSE))=TRUE,"Invalid ID#",VLOOKUP($A44,#REF!,7,FALSE))</f>
        <v>#REF!</v>
      </c>
      <c r="F44" s="488" t="e">
        <f>IF(ISNA(VLOOKUP($A44,#REF!,8,FALSE))=TRUE,"Invalid ID#",VLOOKUP($A44,#REF!,8,FALSE))</f>
        <v>#REF!</v>
      </c>
      <c r="G44" s="488" t="e">
        <f>IF(ISNA(VLOOKUP($A44,#REF!,12,FALSE))=TRUE,"Invalid ID#",VLOOKUP($A44,#REF!,12,FALSE))</f>
        <v>#REF!</v>
      </c>
      <c r="H44" s="485">
        <v>0</v>
      </c>
      <c r="I44" s="486" t="e">
        <f>IF(ISTEXT((VLOOKUP(A44,#REF!,13,FALSE))),(VLOOKUP(A44,#REF!,13,FALSE)),IF(ISNUMBER(VLOOKUP(A44,#REF!,13,FALSE))*ExchangeRate,VLOOKUP(A44,#REF!,13,FALSE))*ExchangeRate)</f>
        <v>#REF!</v>
      </c>
      <c r="J44" s="487" t="e">
        <f t="shared" si="6"/>
        <v>#REF!</v>
      </c>
      <c r="K44" s="485"/>
      <c r="L44" s="488" t="e">
        <f>IF(ISNA(VLOOKUP($A44,#REF!,14,FALSE))=TRUE,"Invalid ID#",VLOOKUP($A44,#REF!,14,FALSE))</f>
        <v>#REF!</v>
      </c>
      <c r="M44" s="516" t="e">
        <f>IF(ISNA(VLOOKUP($A44,#REF!,15,FALSE))=TRUE,"Invalid ID#",VLOOKUP($A44,#REF!,15,FALSE))</f>
        <v>#REF!</v>
      </c>
      <c r="N44" s="490" t="e">
        <f>IF(ISNA(VLOOKUP($A44,#REF!,16,FALSE))=TRUE,"Invalid ID#",VLOOKUP($A44,#REF!,16,FALSE))</f>
        <v>#REF!</v>
      </c>
      <c r="O44" s="491" t="e">
        <f t="shared" si="7"/>
        <v>#REF!</v>
      </c>
      <c r="P44" s="492" t="e">
        <f>IF(ISNA(VLOOKUP($A44,#REF!,17,FALSE))=TRUE,"Invalid ID#",VLOOKUP($A44,#REF!,17,FALSE))</f>
        <v>#REF!</v>
      </c>
      <c r="Q44" s="492" t="e">
        <f>IF(ISNA(VLOOKUP($A44,#REF!,18,FALSE))=TRUE,"Invalid ID#",VLOOKUP($A44,#REF!,18,FALSE))</f>
        <v>#REF!</v>
      </c>
      <c r="R44" s="492" t="e">
        <f>IF(ISNA(VLOOKUP($A44,#REF!,19,FALSE))=TRUE,"Invalid ID#",VLOOKUP($A44,#REF!,19,FALSE))</f>
        <v>#REF!</v>
      </c>
    </row>
    <row r="45" spans="1:18" s="100" customFormat="1" ht="12" customHeight="1" outlineLevel="1">
      <c r="A45" s="481" t="s">
        <v>20</v>
      </c>
      <c r="B45" s="482" t="e">
        <f>IF(ISNA(VLOOKUP($A45,#REF!,9,FALSE))=TRUE,"Invalid ID#",VLOOKUP($A45,#REF!,9,FALSE))</f>
        <v>#REF!</v>
      </c>
      <c r="C45" s="482" t="e">
        <f>IF(ISNA(VLOOKUP($A45,#REF!,10,FALSE))=TRUE,"Invalid ID#",VLOOKUP($A45,#REF!,10,FALSE))</f>
        <v>#REF!</v>
      </c>
      <c r="D45" s="483"/>
      <c r="E45" s="488" t="e">
        <f>IF(ISNA(VLOOKUP($A45,#REF!,7,FALSE))=TRUE,"Invalid ID#",VLOOKUP($A45,#REF!,7,FALSE))</f>
        <v>#REF!</v>
      </c>
      <c r="F45" s="488" t="e">
        <f>IF(ISNA(VLOOKUP($A45,#REF!,8,FALSE))=TRUE,"Invalid ID#",VLOOKUP($A45,#REF!,8,FALSE))</f>
        <v>#REF!</v>
      </c>
      <c r="G45" s="488" t="e">
        <f>IF(ISNA(VLOOKUP($A45,#REF!,12,FALSE))=TRUE,"Invalid ID#",VLOOKUP($A45,#REF!,12,FALSE))</f>
        <v>#REF!</v>
      </c>
      <c r="H45" s="485">
        <v>0</v>
      </c>
      <c r="I45" s="486" t="e">
        <f>IF(ISTEXT((VLOOKUP(A45,#REF!,13,FALSE))),(VLOOKUP(A45,#REF!,13,FALSE)),IF(ISNUMBER(VLOOKUP(A45,#REF!,13,FALSE))*ExchangeRate,VLOOKUP(A45,#REF!,13,FALSE))*ExchangeRate)</f>
        <v>#REF!</v>
      </c>
      <c r="J45" s="487" t="e">
        <f t="shared" si="6"/>
        <v>#REF!</v>
      </c>
      <c r="K45" s="485"/>
      <c r="L45" s="488" t="e">
        <f>IF(ISNA(VLOOKUP($A45,#REF!,14,FALSE))=TRUE,"Invalid ID#",VLOOKUP($A45,#REF!,14,FALSE))</f>
        <v>#REF!</v>
      </c>
      <c r="M45" s="516" t="e">
        <f>IF(ISNA(VLOOKUP($A45,#REF!,15,FALSE))=TRUE,"Invalid ID#",VLOOKUP($A45,#REF!,15,FALSE))</f>
        <v>#REF!</v>
      </c>
      <c r="N45" s="490" t="e">
        <f>IF(ISNA(VLOOKUP($A45,#REF!,16,FALSE))=TRUE,"Invalid ID#",VLOOKUP($A45,#REF!,16,FALSE))</f>
        <v>#REF!</v>
      </c>
      <c r="O45" s="491" t="e">
        <f t="shared" si="7"/>
        <v>#REF!</v>
      </c>
      <c r="P45" s="492" t="e">
        <f>IF(ISNA(VLOOKUP($A45,#REF!,17,FALSE))=TRUE,"Invalid ID#",VLOOKUP($A45,#REF!,17,FALSE))</f>
        <v>#REF!</v>
      </c>
      <c r="Q45" s="492" t="e">
        <f>IF(ISNA(VLOOKUP($A45,#REF!,18,FALSE))=TRUE,"Invalid ID#",VLOOKUP($A45,#REF!,18,FALSE))</f>
        <v>#REF!</v>
      </c>
      <c r="R45" s="492" t="e">
        <f>IF(ISNA(VLOOKUP($A45,#REF!,19,FALSE))=TRUE,"Invalid ID#",VLOOKUP($A45,#REF!,19,FALSE))</f>
        <v>#REF!</v>
      </c>
    </row>
    <row r="46" spans="1:18" s="100" customFormat="1" ht="12" customHeight="1" outlineLevel="1">
      <c r="A46" s="481" t="s">
        <v>20</v>
      </c>
      <c r="B46" s="482" t="e">
        <f>IF(ISNA(VLOOKUP($A46,#REF!,9,FALSE))=TRUE,"Invalid ID#",VLOOKUP($A46,#REF!,9,FALSE))</f>
        <v>#REF!</v>
      </c>
      <c r="C46" s="482" t="e">
        <f>IF(ISNA(VLOOKUP($A46,#REF!,10,FALSE))=TRUE,"Invalid ID#",VLOOKUP($A46,#REF!,10,FALSE))</f>
        <v>#REF!</v>
      </c>
      <c r="D46" s="483"/>
      <c r="E46" s="488" t="e">
        <f>IF(ISNA(VLOOKUP($A46,#REF!,7,FALSE))=TRUE,"Invalid ID#",VLOOKUP($A46,#REF!,7,FALSE))</f>
        <v>#REF!</v>
      </c>
      <c r="F46" s="488" t="e">
        <f>IF(ISNA(VLOOKUP($A46,#REF!,8,FALSE))=TRUE,"Invalid ID#",VLOOKUP($A46,#REF!,8,FALSE))</f>
        <v>#REF!</v>
      </c>
      <c r="G46" s="488" t="e">
        <f>IF(ISNA(VLOOKUP($A46,#REF!,12,FALSE))=TRUE,"Invalid ID#",VLOOKUP($A46,#REF!,12,FALSE))</f>
        <v>#REF!</v>
      </c>
      <c r="H46" s="485">
        <v>0</v>
      </c>
      <c r="I46" s="486" t="e">
        <f>IF(ISTEXT((VLOOKUP(A46,#REF!,13,FALSE))),(VLOOKUP(A46,#REF!,13,FALSE)),IF(ISNUMBER(VLOOKUP(A46,#REF!,13,FALSE))*ExchangeRate,VLOOKUP(A46,#REF!,13,FALSE))*ExchangeRate)</f>
        <v>#REF!</v>
      </c>
      <c r="J46" s="487" t="e">
        <f t="shared" si="6"/>
        <v>#REF!</v>
      </c>
      <c r="K46" s="485"/>
      <c r="L46" s="488" t="e">
        <f>IF(ISNA(VLOOKUP($A46,#REF!,14,FALSE))=TRUE,"Invalid ID#",VLOOKUP($A46,#REF!,14,FALSE))</f>
        <v>#REF!</v>
      </c>
      <c r="M46" s="516" t="e">
        <f>IF(ISNA(VLOOKUP($A46,#REF!,15,FALSE))=TRUE,"Invalid ID#",VLOOKUP($A46,#REF!,15,FALSE))</f>
        <v>#REF!</v>
      </c>
      <c r="N46" s="490" t="e">
        <f>IF(ISNA(VLOOKUP($A46,#REF!,16,FALSE))=TRUE,"Invalid ID#",VLOOKUP($A46,#REF!,16,FALSE))</f>
        <v>#REF!</v>
      </c>
      <c r="O46" s="491" t="e">
        <f t="shared" si="7"/>
        <v>#REF!</v>
      </c>
      <c r="P46" s="492" t="e">
        <f>IF(ISNA(VLOOKUP($A46,#REF!,17,FALSE))=TRUE,"Invalid ID#",VLOOKUP($A46,#REF!,17,FALSE))</f>
        <v>#REF!</v>
      </c>
      <c r="Q46" s="492" t="e">
        <f>IF(ISNA(VLOOKUP($A46,#REF!,18,FALSE))=TRUE,"Invalid ID#",VLOOKUP($A46,#REF!,18,FALSE))</f>
        <v>#REF!</v>
      </c>
      <c r="R46" s="492" t="e">
        <f>IF(ISNA(VLOOKUP($A46,#REF!,19,FALSE))=TRUE,"Invalid ID#",VLOOKUP($A46,#REF!,19,FALSE))</f>
        <v>#REF!</v>
      </c>
    </row>
    <row r="47" spans="1:18" s="100" customFormat="1" ht="12" customHeight="1" outlineLevel="1" thickBot="1">
      <c r="A47" s="481" t="s">
        <v>20</v>
      </c>
      <c r="B47" s="482" t="e">
        <f>IF(ISNA(VLOOKUP($A47,#REF!,9,FALSE))=TRUE,"Invalid ID#",VLOOKUP($A47,#REF!,9,FALSE))</f>
        <v>#REF!</v>
      </c>
      <c r="C47" s="482" t="e">
        <f>IF(ISNA(VLOOKUP($A47,#REF!,10,FALSE))=TRUE,"Invalid ID#",VLOOKUP($A47,#REF!,10,FALSE))</f>
        <v>#REF!</v>
      </c>
      <c r="D47" s="483"/>
      <c r="E47" s="488" t="e">
        <f>IF(ISNA(VLOOKUP($A47,#REF!,7,FALSE))=TRUE,"Invalid ID#",VLOOKUP($A47,#REF!,7,FALSE))</f>
        <v>#REF!</v>
      </c>
      <c r="F47" s="488" t="e">
        <f>IF(ISNA(VLOOKUP($A47,#REF!,8,FALSE))=TRUE,"Invalid ID#",VLOOKUP($A47,#REF!,8,FALSE))</f>
        <v>#REF!</v>
      </c>
      <c r="G47" s="488" t="e">
        <f>IF(ISNA(VLOOKUP($A47,#REF!,12,FALSE))=TRUE,"Invalid ID#",VLOOKUP($A47,#REF!,12,FALSE))</f>
        <v>#REF!</v>
      </c>
      <c r="H47" s="485">
        <v>0</v>
      </c>
      <c r="I47" s="486" t="e">
        <f>IF(ISTEXT((VLOOKUP(A47,#REF!,13,FALSE))),(VLOOKUP(A47,#REF!,13,FALSE)),IF(ISNUMBER(VLOOKUP(A47,#REF!,13,FALSE))*ExchangeRate,VLOOKUP(A47,#REF!,13,FALSE))*ExchangeRate)</f>
        <v>#REF!</v>
      </c>
      <c r="J47" s="487" t="e">
        <f t="shared" si="6"/>
        <v>#REF!</v>
      </c>
      <c r="K47" s="485"/>
      <c r="L47" s="488" t="e">
        <f>IF(ISNA(VLOOKUP($A47,#REF!,14,FALSE))=TRUE,"Invalid ID#",VLOOKUP($A47,#REF!,14,FALSE))</f>
        <v>#REF!</v>
      </c>
      <c r="M47" s="516" t="e">
        <f>IF(ISNA(VLOOKUP($A47,#REF!,15,FALSE))=TRUE,"Invalid ID#",VLOOKUP($A47,#REF!,15,FALSE))</f>
        <v>#REF!</v>
      </c>
      <c r="N47" s="490" t="e">
        <f>IF(ISNA(VLOOKUP($A47,#REF!,16,FALSE))=TRUE,"Invalid ID#",VLOOKUP($A47,#REF!,16,FALSE))</f>
        <v>#REF!</v>
      </c>
      <c r="O47" s="491" t="e">
        <f t="shared" si="7"/>
        <v>#REF!</v>
      </c>
      <c r="P47" s="492" t="e">
        <f>IF(ISNA(VLOOKUP($A47,#REF!,17,FALSE))=TRUE,"Invalid ID#",VLOOKUP($A47,#REF!,17,FALSE))</f>
        <v>#REF!</v>
      </c>
      <c r="Q47" s="492" t="e">
        <f>IF(ISNA(VLOOKUP($A47,#REF!,18,FALSE))=TRUE,"Invalid ID#",VLOOKUP($A47,#REF!,18,FALSE))</f>
        <v>#REF!</v>
      </c>
      <c r="R47" s="492" t="e">
        <f>IF(ISNA(VLOOKUP($A47,#REF!,19,FALSE))=TRUE,"Invalid ID#",VLOOKUP($A47,#REF!,19,FALSE))</f>
        <v>#REF!</v>
      </c>
    </row>
    <row r="48" spans="1:18" s="100" customFormat="1" ht="12" customHeight="1" outlineLevel="1" thickTop="1">
      <c r="A48" s="97"/>
      <c r="B48" s="98"/>
      <c r="C48" s="98"/>
      <c r="D48" s="327"/>
      <c r="E48" s="327"/>
      <c r="F48" s="327"/>
      <c r="G48" s="325"/>
      <c r="H48" s="359"/>
      <c r="I48" s="25"/>
      <c r="J48" s="495"/>
      <c r="K48" s="496" t="e">
        <f>SUM(J40:J48)</f>
        <v>#REF!</v>
      </c>
      <c r="L48" s="451"/>
      <c r="M48" s="451"/>
      <c r="N48" s="27"/>
      <c r="O48" s="28"/>
      <c r="P48" s="29"/>
      <c r="Q48" s="29"/>
      <c r="R48" s="29"/>
    </row>
    <row r="49" spans="1:18" s="104" customFormat="1" ht="12" customHeight="1" outlineLevel="1">
      <c r="A49" s="101"/>
      <c r="B49" s="102"/>
      <c r="C49" s="102"/>
      <c r="D49" s="325"/>
      <c r="E49" s="325"/>
      <c r="F49" s="325"/>
      <c r="G49" s="103"/>
      <c r="H49" s="349"/>
      <c r="I49" s="349"/>
      <c r="J49" s="26"/>
      <c r="L49" s="452"/>
      <c r="M49" s="452"/>
      <c r="N49" s="246"/>
      <c r="O49" s="106"/>
      <c r="P49" s="247"/>
      <c r="Q49" s="247"/>
      <c r="R49" s="247"/>
    </row>
    <row r="50" spans="1:18" s="114" customFormat="1" ht="12" customHeight="1" outlineLevel="1">
      <c r="A50" s="107"/>
      <c r="B50" s="108"/>
      <c r="C50" s="108"/>
      <c r="D50" s="92" t="s">
        <v>74</v>
      </c>
      <c r="E50" s="109"/>
      <c r="F50" s="109"/>
      <c r="G50" s="111"/>
      <c r="H50" s="112"/>
      <c r="I50" s="112"/>
      <c r="J50" s="112"/>
      <c r="K50" s="112"/>
      <c r="L50" s="453"/>
      <c r="M50" s="453"/>
      <c r="N50" s="10"/>
      <c r="O50" s="113"/>
      <c r="P50" s="11"/>
      <c r="Q50" s="11"/>
      <c r="R50" s="11"/>
    </row>
    <row r="51" spans="1:18" s="100" customFormat="1" ht="12" customHeight="1" outlineLevel="1">
      <c r="A51" s="481" t="s">
        <v>20</v>
      </c>
      <c r="B51" s="482" t="e">
        <f>IF(ISNA(VLOOKUP($A51,#REF!,9,FALSE))=TRUE,"Invalid ID#",VLOOKUP($A51,#REF!,9,FALSE))</f>
        <v>#REF!</v>
      </c>
      <c r="C51" s="482" t="e">
        <f>IF(ISNA(VLOOKUP($A51,#REF!,10,FALSE))=TRUE,"Invalid ID#",VLOOKUP($A51,#REF!,10,FALSE))</f>
        <v>#REF!</v>
      </c>
      <c r="D51" s="483"/>
      <c r="E51" s="488" t="e">
        <f>IF(ISNA(VLOOKUP($A51,#REF!,7,FALSE))=TRUE,"Invalid ID#",VLOOKUP($A51,#REF!,7,FALSE))</f>
        <v>#REF!</v>
      </c>
      <c r="F51" s="488" t="e">
        <f>IF(ISNA(VLOOKUP($A51,#REF!,8,FALSE))=TRUE,"Invalid ID#",VLOOKUP($A51,#REF!,8,FALSE))</f>
        <v>#REF!</v>
      </c>
      <c r="G51" s="488" t="e">
        <f>IF(ISNA(VLOOKUP($A51,#REF!,12,FALSE))=TRUE,"Invalid ID#",VLOOKUP($A51,#REF!,12,FALSE))</f>
        <v>#REF!</v>
      </c>
      <c r="H51" s="485">
        <v>0</v>
      </c>
      <c r="I51" s="486" t="e">
        <f>IF(ISTEXT((VLOOKUP(A51,#REF!,13,FALSE))),(VLOOKUP(A51,#REF!,13,FALSE)),IF(ISNUMBER(VLOOKUP(A51,#REF!,13,FALSE))*ExchangeRate,VLOOKUP(A51,#REF!,13,FALSE))*ExchangeRate)</f>
        <v>#REF!</v>
      </c>
      <c r="J51" s="487" t="e">
        <f t="shared" ref="J51:J57" si="8">IF(ISTEXT(I51),I51,H51*I51)</f>
        <v>#REF!</v>
      </c>
      <c r="K51" s="485"/>
      <c r="L51" s="488" t="e">
        <f>IF(ISNA(VLOOKUP($A51,#REF!,14,FALSE))=TRUE,"Invalid ID#",VLOOKUP($A51,#REF!,14,FALSE))</f>
        <v>#REF!</v>
      </c>
      <c r="M51" s="516" t="e">
        <f>IF(ISNA(VLOOKUP($A51,#REF!,15,FALSE))=TRUE,"Invalid ID#",VLOOKUP($A51,#REF!,15,FALSE))</f>
        <v>#REF!</v>
      </c>
      <c r="N51" s="490" t="e">
        <f>IF(ISNA(VLOOKUP($A51,#REF!,16,FALSE))=TRUE,"Invalid ID#",VLOOKUP($A51,#REF!,16,FALSE))</f>
        <v>#REF!</v>
      </c>
      <c r="O51" s="491" t="e">
        <f t="shared" ref="O51:O57" si="9">ROUNDUP((H51*N51),0)</f>
        <v>#REF!</v>
      </c>
      <c r="P51" s="492" t="e">
        <f>IF(ISNA(VLOOKUP($A51,#REF!,17,FALSE))=TRUE,"Invalid ID#",VLOOKUP($A51,#REF!,17,FALSE))</f>
        <v>#REF!</v>
      </c>
      <c r="Q51" s="492" t="e">
        <f>IF(ISNA(VLOOKUP($A51,#REF!,18,FALSE))=TRUE,"Invalid ID#",VLOOKUP($A51,#REF!,18,FALSE))</f>
        <v>#REF!</v>
      </c>
      <c r="R51" s="492" t="e">
        <f>IF(ISNA(VLOOKUP($A51,#REF!,19,FALSE))=TRUE,"Invalid ID#",VLOOKUP($A51,#REF!,19,FALSE))</f>
        <v>#REF!</v>
      </c>
    </row>
    <row r="52" spans="1:18" s="100" customFormat="1" ht="12" customHeight="1" outlineLevel="1">
      <c r="A52" s="481" t="s">
        <v>20</v>
      </c>
      <c r="B52" s="482" t="e">
        <f>IF(ISNA(VLOOKUP($A52,#REF!,9,FALSE))=TRUE,"Invalid ID#",VLOOKUP($A52,#REF!,9,FALSE))</f>
        <v>#REF!</v>
      </c>
      <c r="C52" s="482" t="e">
        <f>IF(ISNA(VLOOKUP($A52,#REF!,10,FALSE))=TRUE,"Invalid ID#",VLOOKUP($A52,#REF!,10,FALSE))</f>
        <v>#REF!</v>
      </c>
      <c r="D52" s="483"/>
      <c r="E52" s="488" t="e">
        <f>IF(ISNA(VLOOKUP($A52,#REF!,7,FALSE))=TRUE,"Invalid ID#",VLOOKUP($A52,#REF!,7,FALSE))</f>
        <v>#REF!</v>
      </c>
      <c r="F52" s="488" t="e">
        <f>IF(ISNA(VLOOKUP($A52,#REF!,8,FALSE))=TRUE,"Invalid ID#",VLOOKUP($A52,#REF!,8,FALSE))</f>
        <v>#REF!</v>
      </c>
      <c r="G52" s="488" t="e">
        <f>IF(ISNA(VLOOKUP($A52,#REF!,12,FALSE))=TRUE,"Invalid ID#",VLOOKUP($A52,#REF!,12,FALSE))</f>
        <v>#REF!</v>
      </c>
      <c r="H52" s="485">
        <v>0</v>
      </c>
      <c r="I52" s="486" t="e">
        <f>IF(ISTEXT((VLOOKUP(A52,#REF!,13,FALSE))),(VLOOKUP(A52,#REF!,13,FALSE)),IF(ISNUMBER(VLOOKUP(A52,#REF!,13,FALSE))*ExchangeRate,VLOOKUP(A52,#REF!,13,FALSE))*ExchangeRate)</f>
        <v>#REF!</v>
      </c>
      <c r="J52" s="487" t="e">
        <f t="shared" si="8"/>
        <v>#REF!</v>
      </c>
      <c r="K52" s="485"/>
      <c r="L52" s="488" t="e">
        <f>IF(ISNA(VLOOKUP($A52,#REF!,14,FALSE))=TRUE,"Invalid ID#",VLOOKUP($A52,#REF!,14,FALSE))</f>
        <v>#REF!</v>
      </c>
      <c r="M52" s="516" t="e">
        <f>IF(ISNA(VLOOKUP($A52,#REF!,15,FALSE))=TRUE,"Invalid ID#",VLOOKUP($A52,#REF!,15,FALSE))</f>
        <v>#REF!</v>
      </c>
      <c r="N52" s="490" t="e">
        <f>IF(ISNA(VLOOKUP($A52,#REF!,16,FALSE))=TRUE,"Invalid ID#",VLOOKUP($A52,#REF!,16,FALSE))</f>
        <v>#REF!</v>
      </c>
      <c r="O52" s="491" t="e">
        <f t="shared" si="9"/>
        <v>#REF!</v>
      </c>
      <c r="P52" s="492" t="e">
        <f>IF(ISNA(VLOOKUP($A52,#REF!,17,FALSE))=TRUE,"Invalid ID#",VLOOKUP($A52,#REF!,17,FALSE))</f>
        <v>#REF!</v>
      </c>
      <c r="Q52" s="492" t="e">
        <f>IF(ISNA(VLOOKUP($A52,#REF!,18,FALSE))=TRUE,"Invalid ID#",VLOOKUP($A52,#REF!,18,FALSE))</f>
        <v>#REF!</v>
      </c>
      <c r="R52" s="492" t="e">
        <f>IF(ISNA(VLOOKUP($A52,#REF!,19,FALSE))=TRUE,"Invalid ID#",VLOOKUP($A52,#REF!,19,FALSE))</f>
        <v>#REF!</v>
      </c>
    </row>
    <row r="53" spans="1:18" s="100" customFormat="1" ht="12" customHeight="1" outlineLevel="1">
      <c r="A53" s="481" t="s">
        <v>20</v>
      </c>
      <c r="B53" s="482" t="e">
        <f>IF(ISNA(VLOOKUP($A53,#REF!,9,FALSE))=TRUE,"Invalid ID#",VLOOKUP($A53,#REF!,9,FALSE))</f>
        <v>#REF!</v>
      </c>
      <c r="C53" s="482" t="e">
        <f>IF(ISNA(VLOOKUP($A53,#REF!,10,FALSE))=TRUE,"Invalid ID#",VLOOKUP($A53,#REF!,10,FALSE))</f>
        <v>#REF!</v>
      </c>
      <c r="D53" s="483"/>
      <c r="E53" s="488" t="e">
        <f>IF(ISNA(VLOOKUP($A53,#REF!,7,FALSE))=TRUE,"Invalid ID#",VLOOKUP($A53,#REF!,7,FALSE))</f>
        <v>#REF!</v>
      </c>
      <c r="F53" s="488" t="e">
        <f>IF(ISNA(VLOOKUP($A53,#REF!,8,FALSE))=TRUE,"Invalid ID#",VLOOKUP($A53,#REF!,8,FALSE))</f>
        <v>#REF!</v>
      </c>
      <c r="G53" s="488" t="e">
        <f>IF(ISNA(VLOOKUP($A53,#REF!,12,FALSE))=TRUE,"Invalid ID#",VLOOKUP($A53,#REF!,12,FALSE))</f>
        <v>#REF!</v>
      </c>
      <c r="H53" s="485">
        <v>0</v>
      </c>
      <c r="I53" s="486" t="e">
        <f>IF(ISTEXT((VLOOKUP(A53,#REF!,13,FALSE))),(VLOOKUP(A53,#REF!,13,FALSE)),IF(ISNUMBER(VLOOKUP(A53,#REF!,13,FALSE))*ExchangeRate,VLOOKUP(A53,#REF!,13,FALSE))*ExchangeRate)</f>
        <v>#REF!</v>
      </c>
      <c r="J53" s="487" t="e">
        <f t="shared" si="8"/>
        <v>#REF!</v>
      </c>
      <c r="K53" s="485"/>
      <c r="L53" s="488" t="e">
        <f>IF(ISNA(VLOOKUP($A53,#REF!,14,FALSE))=TRUE,"Invalid ID#",VLOOKUP($A53,#REF!,14,FALSE))</f>
        <v>#REF!</v>
      </c>
      <c r="M53" s="516" t="e">
        <f>IF(ISNA(VLOOKUP($A53,#REF!,15,FALSE))=TRUE,"Invalid ID#",VLOOKUP($A53,#REF!,15,FALSE))</f>
        <v>#REF!</v>
      </c>
      <c r="N53" s="490" t="e">
        <f>IF(ISNA(VLOOKUP($A53,#REF!,16,FALSE))=TRUE,"Invalid ID#",VLOOKUP($A53,#REF!,16,FALSE))</f>
        <v>#REF!</v>
      </c>
      <c r="O53" s="491" t="e">
        <f t="shared" si="9"/>
        <v>#REF!</v>
      </c>
      <c r="P53" s="492" t="e">
        <f>IF(ISNA(VLOOKUP($A53,#REF!,17,FALSE))=TRUE,"Invalid ID#",VLOOKUP($A53,#REF!,17,FALSE))</f>
        <v>#REF!</v>
      </c>
      <c r="Q53" s="492" t="e">
        <f>IF(ISNA(VLOOKUP($A53,#REF!,18,FALSE))=TRUE,"Invalid ID#",VLOOKUP($A53,#REF!,18,FALSE))</f>
        <v>#REF!</v>
      </c>
      <c r="R53" s="492" t="e">
        <f>IF(ISNA(VLOOKUP($A53,#REF!,19,FALSE))=TRUE,"Invalid ID#",VLOOKUP($A53,#REF!,19,FALSE))</f>
        <v>#REF!</v>
      </c>
    </row>
    <row r="54" spans="1:18" s="100" customFormat="1" ht="12" customHeight="1" outlineLevel="1">
      <c r="A54" s="481" t="s">
        <v>20</v>
      </c>
      <c r="B54" s="482" t="e">
        <f>IF(ISNA(VLOOKUP($A54,#REF!,9,FALSE))=TRUE,"Invalid ID#",VLOOKUP($A54,#REF!,9,FALSE))</f>
        <v>#REF!</v>
      </c>
      <c r="C54" s="482" t="e">
        <f>IF(ISNA(VLOOKUP($A54,#REF!,10,FALSE))=TRUE,"Invalid ID#",VLOOKUP($A54,#REF!,10,FALSE))</f>
        <v>#REF!</v>
      </c>
      <c r="D54" s="483"/>
      <c r="E54" s="488" t="e">
        <f>IF(ISNA(VLOOKUP($A54,#REF!,7,FALSE))=TRUE,"Invalid ID#",VLOOKUP($A54,#REF!,7,FALSE))</f>
        <v>#REF!</v>
      </c>
      <c r="F54" s="488" t="e">
        <f>IF(ISNA(VLOOKUP($A54,#REF!,8,FALSE))=TRUE,"Invalid ID#",VLOOKUP($A54,#REF!,8,FALSE))</f>
        <v>#REF!</v>
      </c>
      <c r="G54" s="488" t="e">
        <f>IF(ISNA(VLOOKUP($A54,#REF!,12,FALSE))=TRUE,"Invalid ID#",VLOOKUP($A54,#REF!,12,FALSE))</f>
        <v>#REF!</v>
      </c>
      <c r="H54" s="485">
        <v>0</v>
      </c>
      <c r="I54" s="486" t="e">
        <f>IF(ISTEXT((VLOOKUP(A54,#REF!,13,FALSE))),(VLOOKUP(A54,#REF!,13,FALSE)),IF(ISNUMBER(VLOOKUP(A54,#REF!,13,FALSE))*ExchangeRate,VLOOKUP(A54,#REF!,13,FALSE))*ExchangeRate)</f>
        <v>#REF!</v>
      </c>
      <c r="J54" s="487" t="e">
        <f t="shared" si="8"/>
        <v>#REF!</v>
      </c>
      <c r="K54" s="485"/>
      <c r="L54" s="488" t="e">
        <f>IF(ISNA(VLOOKUP($A54,#REF!,14,FALSE))=TRUE,"Invalid ID#",VLOOKUP($A54,#REF!,14,FALSE))</f>
        <v>#REF!</v>
      </c>
      <c r="M54" s="516" t="e">
        <f>IF(ISNA(VLOOKUP($A54,#REF!,15,FALSE))=TRUE,"Invalid ID#",VLOOKUP($A54,#REF!,15,FALSE))</f>
        <v>#REF!</v>
      </c>
      <c r="N54" s="490" t="e">
        <f>IF(ISNA(VLOOKUP($A54,#REF!,16,FALSE))=TRUE,"Invalid ID#",VLOOKUP($A54,#REF!,16,FALSE))</f>
        <v>#REF!</v>
      </c>
      <c r="O54" s="491" t="e">
        <f t="shared" si="9"/>
        <v>#REF!</v>
      </c>
      <c r="P54" s="492" t="e">
        <f>IF(ISNA(VLOOKUP($A54,#REF!,17,FALSE))=TRUE,"Invalid ID#",VLOOKUP($A54,#REF!,17,FALSE))</f>
        <v>#REF!</v>
      </c>
      <c r="Q54" s="492" t="e">
        <f>IF(ISNA(VLOOKUP($A54,#REF!,18,FALSE))=TRUE,"Invalid ID#",VLOOKUP($A54,#REF!,18,FALSE))</f>
        <v>#REF!</v>
      </c>
      <c r="R54" s="492" t="e">
        <f>IF(ISNA(VLOOKUP($A54,#REF!,19,FALSE))=TRUE,"Invalid ID#",VLOOKUP($A54,#REF!,19,FALSE))</f>
        <v>#REF!</v>
      </c>
    </row>
    <row r="55" spans="1:18" s="100" customFormat="1" ht="12" customHeight="1" outlineLevel="1">
      <c r="A55" s="481" t="s">
        <v>20</v>
      </c>
      <c r="B55" s="482" t="e">
        <f>IF(ISNA(VLOOKUP($A55,#REF!,9,FALSE))=TRUE,"Invalid ID#",VLOOKUP($A55,#REF!,9,FALSE))</f>
        <v>#REF!</v>
      </c>
      <c r="C55" s="482" t="e">
        <f>IF(ISNA(VLOOKUP($A55,#REF!,10,FALSE))=TRUE,"Invalid ID#",VLOOKUP($A55,#REF!,10,FALSE))</f>
        <v>#REF!</v>
      </c>
      <c r="D55" s="483"/>
      <c r="E55" s="488" t="e">
        <f>IF(ISNA(VLOOKUP($A55,#REF!,7,FALSE))=TRUE,"Invalid ID#",VLOOKUP($A55,#REF!,7,FALSE))</f>
        <v>#REF!</v>
      </c>
      <c r="F55" s="488" t="e">
        <f>IF(ISNA(VLOOKUP($A55,#REF!,8,FALSE))=TRUE,"Invalid ID#",VLOOKUP($A55,#REF!,8,FALSE))</f>
        <v>#REF!</v>
      </c>
      <c r="G55" s="488" t="e">
        <f>IF(ISNA(VLOOKUP($A55,#REF!,12,FALSE))=TRUE,"Invalid ID#",VLOOKUP($A55,#REF!,12,FALSE))</f>
        <v>#REF!</v>
      </c>
      <c r="H55" s="485">
        <v>0</v>
      </c>
      <c r="I55" s="486" t="e">
        <f>IF(ISTEXT((VLOOKUP(A55,#REF!,13,FALSE))),(VLOOKUP(A55,#REF!,13,FALSE)),IF(ISNUMBER(VLOOKUP(A55,#REF!,13,FALSE))*ExchangeRate,VLOOKUP(A55,#REF!,13,FALSE))*ExchangeRate)</f>
        <v>#REF!</v>
      </c>
      <c r="J55" s="487" t="e">
        <f t="shared" si="8"/>
        <v>#REF!</v>
      </c>
      <c r="K55" s="485"/>
      <c r="L55" s="488" t="e">
        <f>IF(ISNA(VLOOKUP($A55,#REF!,14,FALSE))=TRUE,"Invalid ID#",VLOOKUP($A55,#REF!,14,FALSE))</f>
        <v>#REF!</v>
      </c>
      <c r="M55" s="516" t="e">
        <f>IF(ISNA(VLOOKUP($A55,#REF!,15,FALSE))=TRUE,"Invalid ID#",VLOOKUP($A55,#REF!,15,FALSE))</f>
        <v>#REF!</v>
      </c>
      <c r="N55" s="490" t="e">
        <f>IF(ISNA(VLOOKUP($A55,#REF!,16,FALSE))=TRUE,"Invalid ID#",VLOOKUP($A55,#REF!,16,FALSE))</f>
        <v>#REF!</v>
      </c>
      <c r="O55" s="491" t="e">
        <f t="shared" si="9"/>
        <v>#REF!</v>
      </c>
      <c r="P55" s="492" t="e">
        <f>IF(ISNA(VLOOKUP($A55,#REF!,17,FALSE))=TRUE,"Invalid ID#",VLOOKUP($A55,#REF!,17,FALSE))</f>
        <v>#REF!</v>
      </c>
      <c r="Q55" s="492" t="e">
        <f>IF(ISNA(VLOOKUP($A55,#REF!,18,FALSE))=TRUE,"Invalid ID#",VLOOKUP($A55,#REF!,18,FALSE))</f>
        <v>#REF!</v>
      </c>
      <c r="R55" s="492" t="e">
        <f>IF(ISNA(VLOOKUP($A55,#REF!,19,FALSE))=TRUE,"Invalid ID#",VLOOKUP($A55,#REF!,19,FALSE))</f>
        <v>#REF!</v>
      </c>
    </row>
    <row r="56" spans="1:18" s="100" customFormat="1" ht="12" customHeight="1" outlineLevel="1">
      <c r="A56" s="481" t="s">
        <v>20</v>
      </c>
      <c r="B56" s="482" t="e">
        <f>IF(ISNA(VLOOKUP($A56,#REF!,9,FALSE))=TRUE,"Invalid ID#",VLOOKUP($A56,#REF!,9,FALSE))</f>
        <v>#REF!</v>
      </c>
      <c r="C56" s="482" t="e">
        <f>IF(ISNA(VLOOKUP($A56,#REF!,10,FALSE))=TRUE,"Invalid ID#",VLOOKUP($A56,#REF!,10,FALSE))</f>
        <v>#REF!</v>
      </c>
      <c r="D56" s="483"/>
      <c r="E56" s="488" t="e">
        <f>IF(ISNA(VLOOKUP($A56,#REF!,7,FALSE))=TRUE,"Invalid ID#",VLOOKUP($A56,#REF!,7,FALSE))</f>
        <v>#REF!</v>
      </c>
      <c r="F56" s="488" t="e">
        <f>IF(ISNA(VLOOKUP($A56,#REF!,8,FALSE))=TRUE,"Invalid ID#",VLOOKUP($A56,#REF!,8,FALSE))</f>
        <v>#REF!</v>
      </c>
      <c r="G56" s="488" t="e">
        <f>IF(ISNA(VLOOKUP($A56,#REF!,12,FALSE))=TRUE,"Invalid ID#",VLOOKUP($A56,#REF!,12,FALSE))</f>
        <v>#REF!</v>
      </c>
      <c r="H56" s="485">
        <v>0</v>
      </c>
      <c r="I56" s="486" t="e">
        <f>IF(ISTEXT((VLOOKUP(A56,#REF!,13,FALSE))),(VLOOKUP(A56,#REF!,13,FALSE)),IF(ISNUMBER(VLOOKUP(A56,#REF!,13,FALSE))*ExchangeRate,VLOOKUP(A56,#REF!,13,FALSE))*ExchangeRate)</f>
        <v>#REF!</v>
      </c>
      <c r="J56" s="487" t="e">
        <f t="shared" si="8"/>
        <v>#REF!</v>
      </c>
      <c r="K56" s="485"/>
      <c r="L56" s="488" t="e">
        <f>IF(ISNA(VLOOKUP($A56,#REF!,14,FALSE))=TRUE,"Invalid ID#",VLOOKUP($A56,#REF!,14,FALSE))</f>
        <v>#REF!</v>
      </c>
      <c r="M56" s="516" t="e">
        <f>IF(ISNA(VLOOKUP($A56,#REF!,15,FALSE))=TRUE,"Invalid ID#",VLOOKUP($A56,#REF!,15,FALSE))</f>
        <v>#REF!</v>
      </c>
      <c r="N56" s="490" t="e">
        <f>IF(ISNA(VLOOKUP($A56,#REF!,16,FALSE))=TRUE,"Invalid ID#",VLOOKUP($A56,#REF!,16,FALSE))</f>
        <v>#REF!</v>
      </c>
      <c r="O56" s="491" t="e">
        <f t="shared" si="9"/>
        <v>#REF!</v>
      </c>
      <c r="P56" s="492" t="e">
        <f>IF(ISNA(VLOOKUP($A56,#REF!,17,FALSE))=TRUE,"Invalid ID#",VLOOKUP($A56,#REF!,17,FALSE))</f>
        <v>#REF!</v>
      </c>
      <c r="Q56" s="492" t="e">
        <f>IF(ISNA(VLOOKUP($A56,#REF!,18,FALSE))=TRUE,"Invalid ID#",VLOOKUP($A56,#REF!,18,FALSE))</f>
        <v>#REF!</v>
      </c>
      <c r="R56" s="492" t="e">
        <f>IF(ISNA(VLOOKUP($A56,#REF!,19,FALSE))=TRUE,"Invalid ID#",VLOOKUP($A56,#REF!,19,FALSE))</f>
        <v>#REF!</v>
      </c>
    </row>
    <row r="57" spans="1:18" s="100" customFormat="1" ht="12" customHeight="1" outlineLevel="1" thickBot="1">
      <c r="A57" s="481" t="s">
        <v>20</v>
      </c>
      <c r="B57" s="482" t="e">
        <f>IF(ISNA(VLOOKUP($A57,#REF!,9,FALSE))=TRUE,"Invalid ID#",VLOOKUP($A57,#REF!,9,FALSE))</f>
        <v>#REF!</v>
      </c>
      <c r="C57" s="482" t="e">
        <f>IF(ISNA(VLOOKUP($A57,#REF!,10,FALSE))=TRUE,"Invalid ID#",VLOOKUP($A57,#REF!,10,FALSE))</f>
        <v>#REF!</v>
      </c>
      <c r="D57" s="483"/>
      <c r="E57" s="488" t="e">
        <f>IF(ISNA(VLOOKUP($A57,#REF!,7,FALSE))=TRUE,"Invalid ID#",VLOOKUP($A57,#REF!,7,FALSE))</f>
        <v>#REF!</v>
      </c>
      <c r="F57" s="488" t="e">
        <f>IF(ISNA(VLOOKUP($A57,#REF!,8,FALSE))=TRUE,"Invalid ID#",VLOOKUP($A57,#REF!,8,FALSE))</f>
        <v>#REF!</v>
      </c>
      <c r="G57" s="488" t="e">
        <f>IF(ISNA(VLOOKUP($A57,#REF!,12,FALSE))=TRUE,"Invalid ID#",VLOOKUP($A57,#REF!,12,FALSE))</f>
        <v>#REF!</v>
      </c>
      <c r="H57" s="485">
        <v>0</v>
      </c>
      <c r="I57" s="486" t="e">
        <f>IF(ISTEXT((VLOOKUP(A57,#REF!,13,FALSE))),(VLOOKUP(A57,#REF!,13,FALSE)),IF(ISNUMBER(VLOOKUP(A57,#REF!,13,FALSE))*ExchangeRate,VLOOKUP(A57,#REF!,13,FALSE))*ExchangeRate)</f>
        <v>#REF!</v>
      </c>
      <c r="J57" s="487" t="e">
        <f t="shared" si="8"/>
        <v>#REF!</v>
      </c>
      <c r="K57" s="485"/>
      <c r="L57" s="488" t="e">
        <f>IF(ISNA(VLOOKUP($A57,#REF!,14,FALSE))=TRUE,"Invalid ID#",VLOOKUP($A57,#REF!,14,FALSE))</f>
        <v>#REF!</v>
      </c>
      <c r="M57" s="516" t="e">
        <f>IF(ISNA(VLOOKUP($A57,#REF!,15,FALSE))=TRUE,"Invalid ID#",VLOOKUP($A57,#REF!,15,FALSE))</f>
        <v>#REF!</v>
      </c>
      <c r="N57" s="490" t="e">
        <f>IF(ISNA(VLOOKUP($A57,#REF!,16,FALSE))=TRUE,"Invalid ID#",VLOOKUP($A57,#REF!,16,FALSE))</f>
        <v>#REF!</v>
      </c>
      <c r="O57" s="491" t="e">
        <f t="shared" si="9"/>
        <v>#REF!</v>
      </c>
      <c r="P57" s="492" t="e">
        <f>IF(ISNA(VLOOKUP($A57,#REF!,17,FALSE))=TRUE,"Invalid ID#",VLOOKUP($A57,#REF!,17,FALSE))</f>
        <v>#REF!</v>
      </c>
      <c r="Q57" s="492" t="e">
        <f>IF(ISNA(VLOOKUP($A57,#REF!,18,FALSE))=TRUE,"Invalid ID#",VLOOKUP($A57,#REF!,18,FALSE))</f>
        <v>#REF!</v>
      </c>
      <c r="R57" s="492" t="e">
        <f>IF(ISNA(VLOOKUP($A57,#REF!,19,FALSE))=TRUE,"Invalid ID#",VLOOKUP($A57,#REF!,19,FALSE))</f>
        <v>#REF!</v>
      </c>
    </row>
    <row r="58" spans="1:18" s="100" customFormat="1" ht="12" customHeight="1" outlineLevel="1" thickTop="1">
      <c r="A58" s="97"/>
      <c r="B58" s="98"/>
      <c r="C58" s="98"/>
      <c r="D58" s="327"/>
      <c r="E58" s="327"/>
      <c r="F58" s="327"/>
      <c r="G58" s="325"/>
      <c r="H58" s="359"/>
      <c r="I58" s="25"/>
      <c r="J58" s="495"/>
      <c r="K58" s="496" t="e">
        <f>SUM(J50:J58)</f>
        <v>#REF!</v>
      </c>
      <c r="L58" s="451"/>
      <c r="M58" s="451"/>
      <c r="N58" s="27"/>
      <c r="O58" s="28"/>
      <c r="P58" s="29"/>
      <c r="Q58" s="29"/>
      <c r="R58" s="29"/>
    </row>
    <row r="59" spans="1:18" s="104" customFormat="1" ht="12" customHeight="1" outlineLevel="1">
      <c r="A59" s="101"/>
      <c r="B59" s="102"/>
      <c r="C59" s="102"/>
      <c r="D59" s="325"/>
      <c r="E59" s="325"/>
      <c r="F59" s="325"/>
      <c r="G59" s="103"/>
      <c r="H59" s="349"/>
      <c r="I59" s="349"/>
      <c r="J59" s="26"/>
      <c r="L59" s="452"/>
      <c r="M59" s="452"/>
      <c r="N59" s="246"/>
      <c r="O59" s="106"/>
      <c r="P59" s="247"/>
      <c r="Q59" s="247"/>
      <c r="R59" s="247"/>
    </row>
    <row r="60" spans="1:18" s="114" customFormat="1" ht="12" customHeight="1" outlineLevel="1">
      <c r="A60" s="107"/>
      <c r="B60" s="108"/>
      <c r="C60" s="108"/>
      <c r="D60" s="92" t="s">
        <v>74</v>
      </c>
      <c r="E60" s="109"/>
      <c r="F60" s="109"/>
      <c r="G60" s="111"/>
      <c r="H60" s="112"/>
      <c r="I60" s="112"/>
      <c r="J60" s="112"/>
      <c r="K60" s="112"/>
      <c r="L60" s="453"/>
      <c r="M60" s="453"/>
      <c r="N60" s="10"/>
      <c r="O60" s="113"/>
      <c r="P60" s="11"/>
      <c r="Q60" s="11"/>
      <c r="R60" s="11"/>
    </row>
    <row r="61" spans="1:18" s="100" customFormat="1" ht="12" customHeight="1" outlineLevel="1">
      <c r="A61" s="481" t="s">
        <v>20</v>
      </c>
      <c r="B61" s="482" t="e">
        <f>IF(ISNA(VLOOKUP($A61,#REF!,9,FALSE))=TRUE,"Invalid ID#",VLOOKUP($A61,#REF!,9,FALSE))</f>
        <v>#REF!</v>
      </c>
      <c r="C61" s="482" t="e">
        <f>IF(ISNA(VLOOKUP($A61,#REF!,10,FALSE))=TRUE,"Invalid ID#",VLOOKUP($A61,#REF!,10,FALSE))</f>
        <v>#REF!</v>
      </c>
      <c r="D61" s="483"/>
      <c r="E61" s="488" t="e">
        <f>IF(ISNA(VLOOKUP($A61,#REF!,7,FALSE))=TRUE,"Invalid ID#",VLOOKUP($A61,#REF!,7,FALSE))</f>
        <v>#REF!</v>
      </c>
      <c r="F61" s="488" t="e">
        <f>IF(ISNA(VLOOKUP($A61,#REF!,8,FALSE))=TRUE,"Invalid ID#",VLOOKUP($A61,#REF!,8,FALSE))</f>
        <v>#REF!</v>
      </c>
      <c r="G61" s="488" t="e">
        <f>IF(ISNA(VLOOKUP($A61,#REF!,12,FALSE))=TRUE,"Invalid ID#",VLOOKUP($A61,#REF!,12,FALSE))</f>
        <v>#REF!</v>
      </c>
      <c r="H61" s="485">
        <v>0</v>
      </c>
      <c r="I61" s="486" t="e">
        <f>IF(ISTEXT((VLOOKUP(A61,#REF!,13,FALSE))),(VLOOKUP(A61,#REF!,13,FALSE)),IF(ISNUMBER(VLOOKUP(A61,#REF!,13,FALSE))*ExchangeRate,VLOOKUP(A61,#REF!,13,FALSE))*ExchangeRate)</f>
        <v>#REF!</v>
      </c>
      <c r="J61" s="487" t="e">
        <f t="shared" ref="J61:J67" si="10">IF(ISTEXT(I61),I61,H61*I61)</f>
        <v>#REF!</v>
      </c>
      <c r="K61" s="485"/>
      <c r="L61" s="488" t="e">
        <f>IF(ISNA(VLOOKUP($A61,#REF!,14,FALSE))=TRUE,"Invalid ID#",VLOOKUP($A61,#REF!,14,FALSE))</f>
        <v>#REF!</v>
      </c>
      <c r="M61" s="516" t="e">
        <f>IF(ISNA(VLOOKUP($A61,#REF!,15,FALSE))=TRUE,"Invalid ID#",VLOOKUP($A61,#REF!,15,FALSE))</f>
        <v>#REF!</v>
      </c>
      <c r="N61" s="490" t="e">
        <f>IF(ISNA(VLOOKUP($A61,#REF!,16,FALSE))=TRUE,"Invalid ID#",VLOOKUP($A61,#REF!,16,FALSE))</f>
        <v>#REF!</v>
      </c>
      <c r="O61" s="491" t="e">
        <f t="shared" ref="O61:O67" si="11">ROUNDUP((H61*N61),0)</f>
        <v>#REF!</v>
      </c>
      <c r="P61" s="492" t="e">
        <f>IF(ISNA(VLOOKUP($A61,#REF!,17,FALSE))=TRUE,"Invalid ID#",VLOOKUP($A61,#REF!,17,FALSE))</f>
        <v>#REF!</v>
      </c>
      <c r="Q61" s="492" t="e">
        <f>IF(ISNA(VLOOKUP($A61,#REF!,18,FALSE))=TRUE,"Invalid ID#",VLOOKUP($A61,#REF!,18,FALSE))</f>
        <v>#REF!</v>
      </c>
      <c r="R61" s="492" t="e">
        <f>IF(ISNA(VLOOKUP($A61,#REF!,19,FALSE))=TRUE,"Invalid ID#",VLOOKUP($A61,#REF!,19,FALSE))</f>
        <v>#REF!</v>
      </c>
    </row>
    <row r="62" spans="1:18" s="100" customFormat="1" ht="12" customHeight="1" outlineLevel="1">
      <c r="A62" s="481" t="s">
        <v>20</v>
      </c>
      <c r="B62" s="482" t="e">
        <f>IF(ISNA(VLOOKUP($A62,#REF!,9,FALSE))=TRUE,"Invalid ID#",VLOOKUP($A62,#REF!,9,FALSE))</f>
        <v>#REF!</v>
      </c>
      <c r="C62" s="482" t="e">
        <f>IF(ISNA(VLOOKUP($A62,#REF!,10,FALSE))=TRUE,"Invalid ID#",VLOOKUP($A62,#REF!,10,FALSE))</f>
        <v>#REF!</v>
      </c>
      <c r="D62" s="483"/>
      <c r="E62" s="488" t="e">
        <f>IF(ISNA(VLOOKUP($A62,#REF!,7,FALSE))=TRUE,"Invalid ID#",VLOOKUP($A62,#REF!,7,FALSE))</f>
        <v>#REF!</v>
      </c>
      <c r="F62" s="488" t="e">
        <f>IF(ISNA(VLOOKUP($A62,#REF!,8,FALSE))=TRUE,"Invalid ID#",VLOOKUP($A62,#REF!,8,FALSE))</f>
        <v>#REF!</v>
      </c>
      <c r="G62" s="488" t="e">
        <f>IF(ISNA(VLOOKUP($A62,#REF!,12,FALSE))=TRUE,"Invalid ID#",VLOOKUP($A62,#REF!,12,FALSE))</f>
        <v>#REF!</v>
      </c>
      <c r="H62" s="485">
        <v>0</v>
      </c>
      <c r="I62" s="486" t="e">
        <f>IF(ISTEXT((VLOOKUP(A62,#REF!,13,FALSE))),(VLOOKUP(A62,#REF!,13,FALSE)),IF(ISNUMBER(VLOOKUP(A62,#REF!,13,FALSE))*ExchangeRate,VLOOKUP(A62,#REF!,13,FALSE))*ExchangeRate)</f>
        <v>#REF!</v>
      </c>
      <c r="J62" s="487" t="e">
        <f t="shared" si="10"/>
        <v>#REF!</v>
      </c>
      <c r="K62" s="485"/>
      <c r="L62" s="488" t="e">
        <f>IF(ISNA(VLOOKUP($A62,#REF!,14,FALSE))=TRUE,"Invalid ID#",VLOOKUP($A62,#REF!,14,FALSE))</f>
        <v>#REF!</v>
      </c>
      <c r="M62" s="516" t="e">
        <f>IF(ISNA(VLOOKUP($A62,#REF!,15,FALSE))=TRUE,"Invalid ID#",VLOOKUP($A62,#REF!,15,FALSE))</f>
        <v>#REF!</v>
      </c>
      <c r="N62" s="490" t="e">
        <f>IF(ISNA(VLOOKUP($A62,#REF!,16,FALSE))=TRUE,"Invalid ID#",VLOOKUP($A62,#REF!,16,FALSE))</f>
        <v>#REF!</v>
      </c>
      <c r="O62" s="491" t="e">
        <f t="shared" si="11"/>
        <v>#REF!</v>
      </c>
      <c r="P62" s="492" t="e">
        <f>IF(ISNA(VLOOKUP($A62,#REF!,17,FALSE))=TRUE,"Invalid ID#",VLOOKUP($A62,#REF!,17,FALSE))</f>
        <v>#REF!</v>
      </c>
      <c r="Q62" s="492" t="e">
        <f>IF(ISNA(VLOOKUP($A62,#REF!,18,FALSE))=TRUE,"Invalid ID#",VLOOKUP($A62,#REF!,18,FALSE))</f>
        <v>#REF!</v>
      </c>
      <c r="R62" s="492" t="e">
        <f>IF(ISNA(VLOOKUP($A62,#REF!,19,FALSE))=TRUE,"Invalid ID#",VLOOKUP($A62,#REF!,19,FALSE))</f>
        <v>#REF!</v>
      </c>
    </row>
    <row r="63" spans="1:18" s="100" customFormat="1" ht="12" customHeight="1" outlineLevel="1">
      <c r="A63" s="481" t="s">
        <v>20</v>
      </c>
      <c r="B63" s="482" t="e">
        <f>IF(ISNA(VLOOKUP($A63,#REF!,9,FALSE))=TRUE,"Invalid ID#",VLOOKUP($A63,#REF!,9,FALSE))</f>
        <v>#REF!</v>
      </c>
      <c r="C63" s="482" t="e">
        <f>IF(ISNA(VLOOKUP($A63,#REF!,10,FALSE))=TRUE,"Invalid ID#",VLOOKUP($A63,#REF!,10,FALSE))</f>
        <v>#REF!</v>
      </c>
      <c r="D63" s="483"/>
      <c r="E63" s="488" t="e">
        <f>IF(ISNA(VLOOKUP($A63,#REF!,7,FALSE))=TRUE,"Invalid ID#",VLOOKUP($A63,#REF!,7,FALSE))</f>
        <v>#REF!</v>
      </c>
      <c r="F63" s="488" t="e">
        <f>IF(ISNA(VLOOKUP($A63,#REF!,8,FALSE))=TRUE,"Invalid ID#",VLOOKUP($A63,#REF!,8,FALSE))</f>
        <v>#REF!</v>
      </c>
      <c r="G63" s="488" t="e">
        <f>IF(ISNA(VLOOKUP($A63,#REF!,12,FALSE))=TRUE,"Invalid ID#",VLOOKUP($A63,#REF!,12,FALSE))</f>
        <v>#REF!</v>
      </c>
      <c r="H63" s="485">
        <v>0</v>
      </c>
      <c r="I63" s="486" t="e">
        <f>IF(ISTEXT((VLOOKUP(A63,#REF!,13,FALSE))),(VLOOKUP(A63,#REF!,13,FALSE)),IF(ISNUMBER(VLOOKUP(A63,#REF!,13,FALSE))*ExchangeRate,VLOOKUP(A63,#REF!,13,FALSE))*ExchangeRate)</f>
        <v>#REF!</v>
      </c>
      <c r="J63" s="487" t="e">
        <f t="shared" si="10"/>
        <v>#REF!</v>
      </c>
      <c r="K63" s="485"/>
      <c r="L63" s="488" t="e">
        <f>IF(ISNA(VLOOKUP($A63,#REF!,14,FALSE))=TRUE,"Invalid ID#",VLOOKUP($A63,#REF!,14,FALSE))</f>
        <v>#REF!</v>
      </c>
      <c r="M63" s="516" t="e">
        <f>IF(ISNA(VLOOKUP($A63,#REF!,15,FALSE))=TRUE,"Invalid ID#",VLOOKUP($A63,#REF!,15,FALSE))</f>
        <v>#REF!</v>
      </c>
      <c r="N63" s="490" t="e">
        <f>IF(ISNA(VLOOKUP($A63,#REF!,16,FALSE))=TRUE,"Invalid ID#",VLOOKUP($A63,#REF!,16,FALSE))</f>
        <v>#REF!</v>
      </c>
      <c r="O63" s="491" t="e">
        <f t="shared" si="11"/>
        <v>#REF!</v>
      </c>
      <c r="P63" s="492" t="e">
        <f>IF(ISNA(VLOOKUP($A63,#REF!,17,FALSE))=TRUE,"Invalid ID#",VLOOKUP($A63,#REF!,17,FALSE))</f>
        <v>#REF!</v>
      </c>
      <c r="Q63" s="492" t="e">
        <f>IF(ISNA(VLOOKUP($A63,#REF!,18,FALSE))=TRUE,"Invalid ID#",VLOOKUP($A63,#REF!,18,FALSE))</f>
        <v>#REF!</v>
      </c>
      <c r="R63" s="492" t="e">
        <f>IF(ISNA(VLOOKUP($A63,#REF!,19,FALSE))=TRUE,"Invalid ID#",VLOOKUP($A63,#REF!,19,FALSE))</f>
        <v>#REF!</v>
      </c>
    </row>
    <row r="64" spans="1:18" s="100" customFormat="1" ht="12" customHeight="1" outlineLevel="1">
      <c r="A64" s="481" t="s">
        <v>20</v>
      </c>
      <c r="B64" s="482" t="e">
        <f>IF(ISNA(VLOOKUP($A64,#REF!,9,FALSE))=TRUE,"Invalid ID#",VLOOKUP($A64,#REF!,9,FALSE))</f>
        <v>#REF!</v>
      </c>
      <c r="C64" s="482" t="e">
        <f>IF(ISNA(VLOOKUP($A64,#REF!,10,FALSE))=TRUE,"Invalid ID#",VLOOKUP($A64,#REF!,10,FALSE))</f>
        <v>#REF!</v>
      </c>
      <c r="D64" s="483"/>
      <c r="E64" s="488" t="e">
        <f>IF(ISNA(VLOOKUP($A64,#REF!,7,FALSE))=TRUE,"Invalid ID#",VLOOKUP($A64,#REF!,7,FALSE))</f>
        <v>#REF!</v>
      </c>
      <c r="F64" s="488" t="e">
        <f>IF(ISNA(VLOOKUP($A64,#REF!,8,FALSE))=TRUE,"Invalid ID#",VLOOKUP($A64,#REF!,8,FALSE))</f>
        <v>#REF!</v>
      </c>
      <c r="G64" s="488" t="e">
        <f>IF(ISNA(VLOOKUP($A64,#REF!,12,FALSE))=TRUE,"Invalid ID#",VLOOKUP($A64,#REF!,12,FALSE))</f>
        <v>#REF!</v>
      </c>
      <c r="H64" s="485">
        <v>0</v>
      </c>
      <c r="I64" s="486" t="e">
        <f>IF(ISTEXT((VLOOKUP(A64,#REF!,13,FALSE))),(VLOOKUP(A64,#REF!,13,FALSE)),IF(ISNUMBER(VLOOKUP(A64,#REF!,13,FALSE))*ExchangeRate,VLOOKUP(A64,#REF!,13,FALSE))*ExchangeRate)</f>
        <v>#REF!</v>
      </c>
      <c r="J64" s="487" t="e">
        <f t="shared" si="10"/>
        <v>#REF!</v>
      </c>
      <c r="K64" s="485"/>
      <c r="L64" s="488" t="e">
        <f>IF(ISNA(VLOOKUP($A64,#REF!,14,FALSE))=TRUE,"Invalid ID#",VLOOKUP($A64,#REF!,14,FALSE))</f>
        <v>#REF!</v>
      </c>
      <c r="M64" s="516" t="e">
        <f>IF(ISNA(VLOOKUP($A64,#REF!,15,FALSE))=TRUE,"Invalid ID#",VLOOKUP($A64,#REF!,15,FALSE))</f>
        <v>#REF!</v>
      </c>
      <c r="N64" s="490" t="e">
        <f>IF(ISNA(VLOOKUP($A64,#REF!,16,FALSE))=TRUE,"Invalid ID#",VLOOKUP($A64,#REF!,16,FALSE))</f>
        <v>#REF!</v>
      </c>
      <c r="O64" s="491" t="e">
        <f t="shared" si="11"/>
        <v>#REF!</v>
      </c>
      <c r="P64" s="492" t="e">
        <f>IF(ISNA(VLOOKUP($A64,#REF!,17,FALSE))=TRUE,"Invalid ID#",VLOOKUP($A64,#REF!,17,FALSE))</f>
        <v>#REF!</v>
      </c>
      <c r="Q64" s="492" t="e">
        <f>IF(ISNA(VLOOKUP($A64,#REF!,18,FALSE))=TRUE,"Invalid ID#",VLOOKUP($A64,#REF!,18,FALSE))</f>
        <v>#REF!</v>
      </c>
      <c r="R64" s="492" t="e">
        <f>IF(ISNA(VLOOKUP($A64,#REF!,19,FALSE))=TRUE,"Invalid ID#",VLOOKUP($A64,#REF!,19,FALSE))</f>
        <v>#REF!</v>
      </c>
    </row>
    <row r="65" spans="1:18" s="100" customFormat="1" ht="12" customHeight="1" outlineLevel="1">
      <c r="A65" s="481" t="s">
        <v>20</v>
      </c>
      <c r="B65" s="482" t="e">
        <f>IF(ISNA(VLOOKUP($A65,#REF!,9,FALSE))=TRUE,"Invalid ID#",VLOOKUP($A65,#REF!,9,FALSE))</f>
        <v>#REF!</v>
      </c>
      <c r="C65" s="482" t="e">
        <f>IF(ISNA(VLOOKUP($A65,#REF!,10,FALSE))=TRUE,"Invalid ID#",VLOOKUP($A65,#REF!,10,FALSE))</f>
        <v>#REF!</v>
      </c>
      <c r="D65" s="483"/>
      <c r="E65" s="488" t="e">
        <f>IF(ISNA(VLOOKUP($A65,#REF!,7,FALSE))=TRUE,"Invalid ID#",VLOOKUP($A65,#REF!,7,FALSE))</f>
        <v>#REF!</v>
      </c>
      <c r="F65" s="488" t="e">
        <f>IF(ISNA(VLOOKUP($A65,#REF!,8,FALSE))=TRUE,"Invalid ID#",VLOOKUP($A65,#REF!,8,FALSE))</f>
        <v>#REF!</v>
      </c>
      <c r="G65" s="488" t="e">
        <f>IF(ISNA(VLOOKUP($A65,#REF!,12,FALSE))=TRUE,"Invalid ID#",VLOOKUP($A65,#REF!,12,FALSE))</f>
        <v>#REF!</v>
      </c>
      <c r="H65" s="485">
        <v>0</v>
      </c>
      <c r="I65" s="486" t="e">
        <f>IF(ISTEXT((VLOOKUP(A65,#REF!,13,FALSE))),(VLOOKUP(A65,#REF!,13,FALSE)),IF(ISNUMBER(VLOOKUP(A65,#REF!,13,FALSE))*ExchangeRate,VLOOKUP(A65,#REF!,13,FALSE))*ExchangeRate)</f>
        <v>#REF!</v>
      </c>
      <c r="J65" s="487" t="e">
        <f t="shared" si="10"/>
        <v>#REF!</v>
      </c>
      <c r="K65" s="485"/>
      <c r="L65" s="488" t="e">
        <f>IF(ISNA(VLOOKUP($A65,#REF!,14,FALSE))=TRUE,"Invalid ID#",VLOOKUP($A65,#REF!,14,FALSE))</f>
        <v>#REF!</v>
      </c>
      <c r="M65" s="516" t="e">
        <f>IF(ISNA(VLOOKUP($A65,#REF!,15,FALSE))=TRUE,"Invalid ID#",VLOOKUP($A65,#REF!,15,FALSE))</f>
        <v>#REF!</v>
      </c>
      <c r="N65" s="490" t="e">
        <f>IF(ISNA(VLOOKUP($A65,#REF!,16,FALSE))=TRUE,"Invalid ID#",VLOOKUP($A65,#REF!,16,FALSE))</f>
        <v>#REF!</v>
      </c>
      <c r="O65" s="491" t="e">
        <f t="shared" si="11"/>
        <v>#REF!</v>
      </c>
      <c r="P65" s="492" t="e">
        <f>IF(ISNA(VLOOKUP($A65,#REF!,17,FALSE))=TRUE,"Invalid ID#",VLOOKUP($A65,#REF!,17,FALSE))</f>
        <v>#REF!</v>
      </c>
      <c r="Q65" s="492" t="e">
        <f>IF(ISNA(VLOOKUP($A65,#REF!,18,FALSE))=TRUE,"Invalid ID#",VLOOKUP($A65,#REF!,18,FALSE))</f>
        <v>#REF!</v>
      </c>
      <c r="R65" s="492" t="e">
        <f>IF(ISNA(VLOOKUP($A65,#REF!,19,FALSE))=TRUE,"Invalid ID#",VLOOKUP($A65,#REF!,19,FALSE))</f>
        <v>#REF!</v>
      </c>
    </row>
    <row r="66" spans="1:18" s="100" customFormat="1" ht="12" customHeight="1" outlineLevel="1">
      <c r="A66" s="481" t="s">
        <v>20</v>
      </c>
      <c r="B66" s="482" t="e">
        <f>IF(ISNA(VLOOKUP($A66,#REF!,9,FALSE))=TRUE,"Invalid ID#",VLOOKUP($A66,#REF!,9,FALSE))</f>
        <v>#REF!</v>
      </c>
      <c r="C66" s="482" t="e">
        <f>IF(ISNA(VLOOKUP($A66,#REF!,10,FALSE))=TRUE,"Invalid ID#",VLOOKUP($A66,#REF!,10,FALSE))</f>
        <v>#REF!</v>
      </c>
      <c r="D66" s="483"/>
      <c r="E66" s="488" t="e">
        <f>IF(ISNA(VLOOKUP($A66,#REF!,7,FALSE))=TRUE,"Invalid ID#",VLOOKUP($A66,#REF!,7,FALSE))</f>
        <v>#REF!</v>
      </c>
      <c r="F66" s="488" t="e">
        <f>IF(ISNA(VLOOKUP($A66,#REF!,8,FALSE))=TRUE,"Invalid ID#",VLOOKUP($A66,#REF!,8,FALSE))</f>
        <v>#REF!</v>
      </c>
      <c r="G66" s="488" t="e">
        <f>IF(ISNA(VLOOKUP($A66,#REF!,12,FALSE))=TRUE,"Invalid ID#",VLOOKUP($A66,#REF!,12,FALSE))</f>
        <v>#REF!</v>
      </c>
      <c r="H66" s="485">
        <v>0</v>
      </c>
      <c r="I66" s="486" t="e">
        <f>IF(ISTEXT((VLOOKUP(A66,#REF!,13,FALSE))),(VLOOKUP(A66,#REF!,13,FALSE)),IF(ISNUMBER(VLOOKUP(A66,#REF!,13,FALSE))*ExchangeRate,VLOOKUP(A66,#REF!,13,FALSE))*ExchangeRate)</f>
        <v>#REF!</v>
      </c>
      <c r="J66" s="487" t="e">
        <f t="shared" si="10"/>
        <v>#REF!</v>
      </c>
      <c r="K66" s="485"/>
      <c r="L66" s="488" t="e">
        <f>IF(ISNA(VLOOKUP($A66,#REF!,14,FALSE))=TRUE,"Invalid ID#",VLOOKUP($A66,#REF!,14,FALSE))</f>
        <v>#REF!</v>
      </c>
      <c r="M66" s="516" t="e">
        <f>IF(ISNA(VLOOKUP($A66,#REF!,15,FALSE))=TRUE,"Invalid ID#",VLOOKUP($A66,#REF!,15,FALSE))</f>
        <v>#REF!</v>
      </c>
      <c r="N66" s="490" t="e">
        <f>IF(ISNA(VLOOKUP($A66,#REF!,16,FALSE))=TRUE,"Invalid ID#",VLOOKUP($A66,#REF!,16,FALSE))</f>
        <v>#REF!</v>
      </c>
      <c r="O66" s="491" t="e">
        <f t="shared" si="11"/>
        <v>#REF!</v>
      </c>
      <c r="P66" s="492" t="e">
        <f>IF(ISNA(VLOOKUP($A66,#REF!,17,FALSE))=TRUE,"Invalid ID#",VLOOKUP($A66,#REF!,17,FALSE))</f>
        <v>#REF!</v>
      </c>
      <c r="Q66" s="492" t="e">
        <f>IF(ISNA(VLOOKUP($A66,#REF!,18,FALSE))=TRUE,"Invalid ID#",VLOOKUP($A66,#REF!,18,FALSE))</f>
        <v>#REF!</v>
      </c>
      <c r="R66" s="492" t="e">
        <f>IF(ISNA(VLOOKUP($A66,#REF!,19,FALSE))=TRUE,"Invalid ID#",VLOOKUP($A66,#REF!,19,FALSE))</f>
        <v>#REF!</v>
      </c>
    </row>
    <row r="67" spans="1:18" s="100" customFormat="1" ht="12" customHeight="1" outlineLevel="1" thickBot="1">
      <c r="A67" s="481" t="s">
        <v>20</v>
      </c>
      <c r="B67" s="482" t="e">
        <f>IF(ISNA(VLOOKUP($A67,#REF!,9,FALSE))=TRUE,"Invalid ID#",VLOOKUP($A67,#REF!,9,FALSE))</f>
        <v>#REF!</v>
      </c>
      <c r="C67" s="482" t="e">
        <f>IF(ISNA(VLOOKUP($A67,#REF!,10,FALSE))=TRUE,"Invalid ID#",VLOOKUP($A67,#REF!,10,FALSE))</f>
        <v>#REF!</v>
      </c>
      <c r="D67" s="483"/>
      <c r="E67" s="488" t="e">
        <f>IF(ISNA(VLOOKUP($A67,#REF!,7,FALSE))=TRUE,"Invalid ID#",VLOOKUP($A67,#REF!,7,FALSE))</f>
        <v>#REF!</v>
      </c>
      <c r="F67" s="488" t="e">
        <f>IF(ISNA(VLOOKUP($A67,#REF!,8,FALSE))=TRUE,"Invalid ID#",VLOOKUP($A67,#REF!,8,FALSE))</f>
        <v>#REF!</v>
      </c>
      <c r="G67" s="488" t="e">
        <f>IF(ISNA(VLOOKUP($A67,#REF!,12,FALSE))=TRUE,"Invalid ID#",VLOOKUP($A67,#REF!,12,FALSE))</f>
        <v>#REF!</v>
      </c>
      <c r="H67" s="485">
        <v>0</v>
      </c>
      <c r="I67" s="486" t="e">
        <f>IF(ISTEXT((VLOOKUP(A67,#REF!,13,FALSE))),(VLOOKUP(A67,#REF!,13,FALSE)),IF(ISNUMBER(VLOOKUP(A67,#REF!,13,FALSE))*ExchangeRate,VLOOKUP(A67,#REF!,13,FALSE))*ExchangeRate)</f>
        <v>#REF!</v>
      </c>
      <c r="J67" s="487" t="e">
        <f t="shared" si="10"/>
        <v>#REF!</v>
      </c>
      <c r="K67" s="485"/>
      <c r="L67" s="488" t="e">
        <f>IF(ISNA(VLOOKUP($A67,#REF!,14,FALSE))=TRUE,"Invalid ID#",VLOOKUP($A67,#REF!,14,FALSE))</f>
        <v>#REF!</v>
      </c>
      <c r="M67" s="516" t="e">
        <f>IF(ISNA(VLOOKUP($A67,#REF!,15,FALSE))=TRUE,"Invalid ID#",VLOOKUP($A67,#REF!,15,FALSE))</f>
        <v>#REF!</v>
      </c>
      <c r="N67" s="490" t="e">
        <f>IF(ISNA(VLOOKUP($A67,#REF!,16,FALSE))=TRUE,"Invalid ID#",VLOOKUP($A67,#REF!,16,FALSE))</f>
        <v>#REF!</v>
      </c>
      <c r="O67" s="491" t="e">
        <f t="shared" si="11"/>
        <v>#REF!</v>
      </c>
      <c r="P67" s="492" t="e">
        <f>IF(ISNA(VLOOKUP($A67,#REF!,17,FALSE))=TRUE,"Invalid ID#",VLOOKUP($A67,#REF!,17,FALSE))</f>
        <v>#REF!</v>
      </c>
      <c r="Q67" s="492" t="e">
        <f>IF(ISNA(VLOOKUP($A67,#REF!,18,FALSE))=TRUE,"Invalid ID#",VLOOKUP($A67,#REF!,18,FALSE))</f>
        <v>#REF!</v>
      </c>
      <c r="R67" s="492" t="e">
        <f>IF(ISNA(VLOOKUP($A67,#REF!,19,FALSE))=TRUE,"Invalid ID#",VLOOKUP($A67,#REF!,19,FALSE))</f>
        <v>#REF!</v>
      </c>
    </row>
    <row r="68" spans="1:18" s="100" customFormat="1" ht="12" customHeight="1" outlineLevel="1" thickTop="1">
      <c r="A68" s="97"/>
      <c r="B68" s="98"/>
      <c r="C68" s="98"/>
      <c r="D68" s="327"/>
      <c r="E68" s="327"/>
      <c r="F68" s="327"/>
      <c r="G68" s="325"/>
      <c r="H68" s="359"/>
      <c r="I68" s="25"/>
      <c r="J68" s="495"/>
      <c r="K68" s="496" t="e">
        <f>SUM(J60:J68)</f>
        <v>#REF!</v>
      </c>
      <c r="L68" s="451"/>
      <c r="M68" s="451"/>
      <c r="N68" s="27"/>
      <c r="O68" s="28"/>
      <c r="P68" s="29"/>
      <c r="Q68" s="29"/>
      <c r="R68" s="29"/>
    </row>
    <row r="69" spans="1:18" s="104" customFormat="1" ht="12" customHeight="1" outlineLevel="1">
      <c r="A69" s="101"/>
      <c r="B69" s="102"/>
      <c r="C69" s="102"/>
      <c r="D69" s="325"/>
      <c r="E69" s="325"/>
      <c r="F69" s="325"/>
      <c r="G69" s="103"/>
      <c r="H69" s="349"/>
      <c r="I69" s="349"/>
      <c r="J69" s="26"/>
      <c r="L69" s="452"/>
      <c r="M69" s="452"/>
      <c r="N69" s="246"/>
      <c r="O69" s="106"/>
      <c r="P69" s="247"/>
      <c r="Q69" s="247"/>
      <c r="R69" s="247"/>
    </row>
    <row r="70" spans="1:18" s="114" customFormat="1" ht="12" customHeight="1" outlineLevel="1">
      <c r="A70" s="107"/>
      <c r="B70" s="108"/>
      <c r="C70" s="108"/>
      <c r="D70" s="92" t="s">
        <v>74</v>
      </c>
      <c r="E70" s="109"/>
      <c r="F70" s="109"/>
      <c r="G70" s="111"/>
      <c r="H70" s="112"/>
      <c r="I70" s="112"/>
      <c r="J70" s="112"/>
      <c r="K70" s="112"/>
      <c r="L70" s="453"/>
      <c r="M70" s="453"/>
      <c r="N70" s="10"/>
      <c r="O70" s="113"/>
      <c r="P70" s="11"/>
      <c r="Q70" s="11"/>
      <c r="R70" s="11"/>
    </row>
    <row r="71" spans="1:18" s="100" customFormat="1" ht="12" customHeight="1" outlineLevel="1">
      <c r="A71" s="481" t="s">
        <v>20</v>
      </c>
      <c r="B71" s="482" t="e">
        <f>IF(ISNA(VLOOKUP($A71,#REF!,9,FALSE))=TRUE,"Invalid ID#",VLOOKUP($A71,#REF!,9,FALSE))</f>
        <v>#REF!</v>
      </c>
      <c r="C71" s="482" t="e">
        <f>IF(ISNA(VLOOKUP($A71,#REF!,10,FALSE))=TRUE,"Invalid ID#",VLOOKUP($A71,#REF!,10,FALSE))</f>
        <v>#REF!</v>
      </c>
      <c r="D71" s="483"/>
      <c r="E71" s="488" t="e">
        <f>IF(ISNA(VLOOKUP($A71,#REF!,7,FALSE))=TRUE,"Invalid ID#",VLOOKUP($A71,#REF!,7,FALSE))</f>
        <v>#REF!</v>
      </c>
      <c r="F71" s="488" t="e">
        <f>IF(ISNA(VLOOKUP($A71,#REF!,8,FALSE))=TRUE,"Invalid ID#",VLOOKUP($A71,#REF!,8,FALSE))</f>
        <v>#REF!</v>
      </c>
      <c r="G71" s="488" t="e">
        <f>IF(ISNA(VLOOKUP($A71,#REF!,12,FALSE))=TRUE,"Invalid ID#",VLOOKUP($A71,#REF!,12,FALSE))</f>
        <v>#REF!</v>
      </c>
      <c r="H71" s="485">
        <v>0</v>
      </c>
      <c r="I71" s="486" t="e">
        <f>IF(ISTEXT((VLOOKUP(A71,#REF!,13,FALSE))),(VLOOKUP(A71,#REF!,13,FALSE)),IF(ISNUMBER(VLOOKUP(A71,#REF!,13,FALSE))*ExchangeRate,VLOOKUP(A71,#REF!,13,FALSE))*ExchangeRate)</f>
        <v>#REF!</v>
      </c>
      <c r="J71" s="487" t="e">
        <f t="shared" ref="J71:J77" si="12">IF(ISTEXT(I71),I71,H71*I71)</f>
        <v>#REF!</v>
      </c>
      <c r="K71" s="485"/>
      <c r="L71" s="488" t="e">
        <f>IF(ISNA(VLOOKUP($A71,#REF!,14,FALSE))=TRUE,"Invalid ID#",VLOOKUP($A71,#REF!,14,FALSE))</f>
        <v>#REF!</v>
      </c>
      <c r="M71" s="516" t="e">
        <f>IF(ISNA(VLOOKUP($A71,#REF!,15,FALSE))=TRUE,"Invalid ID#",VLOOKUP($A71,#REF!,15,FALSE))</f>
        <v>#REF!</v>
      </c>
      <c r="N71" s="490" t="e">
        <f>IF(ISNA(VLOOKUP($A71,#REF!,16,FALSE))=TRUE,"Invalid ID#",VLOOKUP($A71,#REF!,16,FALSE))</f>
        <v>#REF!</v>
      </c>
      <c r="O71" s="491" t="e">
        <f t="shared" ref="O71:O77" si="13">ROUNDUP((H71*N71),0)</f>
        <v>#REF!</v>
      </c>
      <c r="P71" s="492" t="e">
        <f>IF(ISNA(VLOOKUP($A71,#REF!,17,FALSE))=TRUE,"Invalid ID#",VLOOKUP($A71,#REF!,17,FALSE))</f>
        <v>#REF!</v>
      </c>
      <c r="Q71" s="492" t="e">
        <f>IF(ISNA(VLOOKUP($A71,#REF!,18,FALSE))=TRUE,"Invalid ID#",VLOOKUP($A71,#REF!,18,FALSE))</f>
        <v>#REF!</v>
      </c>
      <c r="R71" s="492" t="e">
        <f>IF(ISNA(VLOOKUP($A71,#REF!,19,FALSE))=TRUE,"Invalid ID#",VLOOKUP($A71,#REF!,19,FALSE))</f>
        <v>#REF!</v>
      </c>
    </row>
    <row r="72" spans="1:18" s="100" customFormat="1" ht="12" customHeight="1" outlineLevel="1">
      <c r="A72" s="481" t="s">
        <v>20</v>
      </c>
      <c r="B72" s="482" t="e">
        <f>IF(ISNA(VLOOKUP($A72,#REF!,9,FALSE))=TRUE,"Invalid ID#",VLOOKUP($A72,#REF!,9,FALSE))</f>
        <v>#REF!</v>
      </c>
      <c r="C72" s="482" t="e">
        <f>IF(ISNA(VLOOKUP($A72,#REF!,10,FALSE))=TRUE,"Invalid ID#",VLOOKUP($A72,#REF!,10,FALSE))</f>
        <v>#REF!</v>
      </c>
      <c r="D72" s="483"/>
      <c r="E72" s="488" t="e">
        <f>IF(ISNA(VLOOKUP($A72,#REF!,7,FALSE))=TRUE,"Invalid ID#",VLOOKUP($A72,#REF!,7,FALSE))</f>
        <v>#REF!</v>
      </c>
      <c r="F72" s="488" t="e">
        <f>IF(ISNA(VLOOKUP($A72,#REF!,8,FALSE))=TRUE,"Invalid ID#",VLOOKUP($A72,#REF!,8,FALSE))</f>
        <v>#REF!</v>
      </c>
      <c r="G72" s="488" t="e">
        <f>IF(ISNA(VLOOKUP($A72,#REF!,12,FALSE))=TRUE,"Invalid ID#",VLOOKUP($A72,#REF!,12,FALSE))</f>
        <v>#REF!</v>
      </c>
      <c r="H72" s="485">
        <v>0</v>
      </c>
      <c r="I72" s="486" t="e">
        <f>IF(ISTEXT((VLOOKUP(A72,#REF!,13,FALSE))),(VLOOKUP(A72,#REF!,13,FALSE)),IF(ISNUMBER(VLOOKUP(A72,#REF!,13,FALSE))*ExchangeRate,VLOOKUP(A72,#REF!,13,FALSE))*ExchangeRate)</f>
        <v>#REF!</v>
      </c>
      <c r="J72" s="487" t="e">
        <f t="shared" si="12"/>
        <v>#REF!</v>
      </c>
      <c r="K72" s="485"/>
      <c r="L72" s="488" t="e">
        <f>IF(ISNA(VLOOKUP($A72,#REF!,14,FALSE))=TRUE,"Invalid ID#",VLOOKUP($A72,#REF!,14,FALSE))</f>
        <v>#REF!</v>
      </c>
      <c r="M72" s="516" t="e">
        <f>IF(ISNA(VLOOKUP($A72,#REF!,15,FALSE))=TRUE,"Invalid ID#",VLOOKUP($A72,#REF!,15,FALSE))</f>
        <v>#REF!</v>
      </c>
      <c r="N72" s="490" t="e">
        <f>IF(ISNA(VLOOKUP($A72,#REF!,16,FALSE))=TRUE,"Invalid ID#",VLOOKUP($A72,#REF!,16,FALSE))</f>
        <v>#REF!</v>
      </c>
      <c r="O72" s="491" t="e">
        <f t="shared" si="13"/>
        <v>#REF!</v>
      </c>
      <c r="P72" s="492" t="e">
        <f>IF(ISNA(VLOOKUP($A72,#REF!,17,FALSE))=TRUE,"Invalid ID#",VLOOKUP($A72,#REF!,17,FALSE))</f>
        <v>#REF!</v>
      </c>
      <c r="Q72" s="492" t="e">
        <f>IF(ISNA(VLOOKUP($A72,#REF!,18,FALSE))=TRUE,"Invalid ID#",VLOOKUP($A72,#REF!,18,FALSE))</f>
        <v>#REF!</v>
      </c>
      <c r="R72" s="492" t="e">
        <f>IF(ISNA(VLOOKUP($A72,#REF!,19,FALSE))=TRUE,"Invalid ID#",VLOOKUP($A72,#REF!,19,FALSE))</f>
        <v>#REF!</v>
      </c>
    </row>
    <row r="73" spans="1:18" s="100" customFormat="1" ht="12" customHeight="1" outlineLevel="1">
      <c r="A73" s="481" t="s">
        <v>20</v>
      </c>
      <c r="B73" s="482" t="e">
        <f>IF(ISNA(VLOOKUP($A73,#REF!,9,FALSE))=TRUE,"Invalid ID#",VLOOKUP($A73,#REF!,9,FALSE))</f>
        <v>#REF!</v>
      </c>
      <c r="C73" s="482" t="e">
        <f>IF(ISNA(VLOOKUP($A73,#REF!,10,FALSE))=TRUE,"Invalid ID#",VLOOKUP($A73,#REF!,10,FALSE))</f>
        <v>#REF!</v>
      </c>
      <c r="D73" s="483"/>
      <c r="E73" s="488" t="e">
        <f>IF(ISNA(VLOOKUP($A73,#REF!,7,FALSE))=TRUE,"Invalid ID#",VLOOKUP($A73,#REF!,7,FALSE))</f>
        <v>#REF!</v>
      </c>
      <c r="F73" s="488" t="e">
        <f>IF(ISNA(VLOOKUP($A73,#REF!,8,FALSE))=TRUE,"Invalid ID#",VLOOKUP($A73,#REF!,8,FALSE))</f>
        <v>#REF!</v>
      </c>
      <c r="G73" s="488" t="e">
        <f>IF(ISNA(VLOOKUP($A73,#REF!,12,FALSE))=TRUE,"Invalid ID#",VLOOKUP($A73,#REF!,12,FALSE))</f>
        <v>#REF!</v>
      </c>
      <c r="H73" s="485">
        <v>0</v>
      </c>
      <c r="I73" s="486" t="e">
        <f>IF(ISTEXT((VLOOKUP(A73,#REF!,13,FALSE))),(VLOOKUP(A73,#REF!,13,FALSE)),IF(ISNUMBER(VLOOKUP(A73,#REF!,13,FALSE))*ExchangeRate,VLOOKUP(A73,#REF!,13,FALSE))*ExchangeRate)</f>
        <v>#REF!</v>
      </c>
      <c r="J73" s="487" t="e">
        <f t="shared" si="12"/>
        <v>#REF!</v>
      </c>
      <c r="K73" s="485"/>
      <c r="L73" s="488" t="e">
        <f>IF(ISNA(VLOOKUP($A73,#REF!,14,FALSE))=TRUE,"Invalid ID#",VLOOKUP($A73,#REF!,14,FALSE))</f>
        <v>#REF!</v>
      </c>
      <c r="M73" s="516" t="e">
        <f>IF(ISNA(VLOOKUP($A73,#REF!,15,FALSE))=TRUE,"Invalid ID#",VLOOKUP($A73,#REF!,15,FALSE))</f>
        <v>#REF!</v>
      </c>
      <c r="N73" s="490" t="e">
        <f>IF(ISNA(VLOOKUP($A73,#REF!,16,FALSE))=TRUE,"Invalid ID#",VLOOKUP($A73,#REF!,16,FALSE))</f>
        <v>#REF!</v>
      </c>
      <c r="O73" s="491" t="e">
        <f t="shared" si="13"/>
        <v>#REF!</v>
      </c>
      <c r="P73" s="492" t="e">
        <f>IF(ISNA(VLOOKUP($A73,#REF!,17,FALSE))=TRUE,"Invalid ID#",VLOOKUP($A73,#REF!,17,FALSE))</f>
        <v>#REF!</v>
      </c>
      <c r="Q73" s="492" t="e">
        <f>IF(ISNA(VLOOKUP($A73,#REF!,18,FALSE))=TRUE,"Invalid ID#",VLOOKUP($A73,#REF!,18,FALSE))</f>
        <v>#REF!</v>
      </c>
      <c r="R73" s="492" t="e">
        <f>IF(ISNA(VLOOKUP($A73,#REF!,19,FALSE))=TRUE,"Invalid ID#",VLOOKUP($A73,#REF!,19,FALSE))</f>
        <v>#REF!</v>
      </c>
    </row>
    <row r="74" spans="1:18" s="100" customFormat="1" ht="12" customHeight="1" outlineLevel="1">
      <c r="A74" s="481" t="s">
        <v>20</v>
      </c>
      <c r="B74" s="482" t="e">
        <f>IF(ISNA(VLOOKUP($A74,#REF!,9,FALSE))=TRUE,"Invalid ID#",VLOOKUP($A74,#REF!,9,FALSE))</f>
        <v>#REF!</v>
      </c>
      <c r="C74" s="482" t="e">
        <f>IF(ISNA(VLOOKUP($A74,#REF!,10,FALSE))=TRUE,"Invalid ID#",VLOOKUP($A74,#REF!,10,FALSE))</f>
        <v>#REF!</v>
      </c>
      <c r="D74" s="483"/>
      <c r="E74" s="488" t="e">
        <f>IF(ISNA(VLOOKUP($A74,#REF!,7,FALSE))=TRUE,"Invalid ID#",VLOOKUP($A74,#REF!,7,FALSE))</f>
        <v>#REF!</v>
      </c>
      <c r="F74" s="488" t="e">
        <f>IF(ISNA(VLOOKUP($A74,#REF!,8,FALSE))=TRUE,"Invalid ID#",VLOOKUP($A74,#REF!,8,FALSE))</f>
        <v>#REF!</v>
      </c>
      <c r="G74" s="488" t="e">
        <f>IF(ISNA(VLOOKUP($A74,#REF!,12,FALSE))=TRUE,"Invalid ID#",VLOOKUP($A74,#REF!,12,FALSE))</f>
        <v>#REF!</v>
      </c>
      <c r="H74" s="485">
        <v>0</v>
      </c>
      <c r="I74" s="486" t="e">
        <f>IF(ISTEXT((VLOOKUP(A74,#REF!,13,FALSE))),(VLOOKUP(A74,#REF!,13,FALSE)),IF(ISNUMBER(VLOOKUP(A74,#REF!,13,FALSE))*ExchangeRate,VLOOKUP(A74,#REF!,13,FALSE))*ExchangeRate)</f>
        <v>#REF!</v>
      </c>
      <c r="J74" s="487" t="e">
        <f t="shared" si="12"/>
        <v>#REF!</v>
      </c>
      <c r="K74" s="485"/>
      <c r="L74" s="488" t="e">
        <f>IF(ISNA(VLOOKUP($A74,#REF!,14,FALSE))=TRUE,"Invalid ID#",VLOOKUP($A74,#REF!,14,FALSE))</f>
        <v>#REF!</v>
      </c>
      <c r="M74" s="516" t="e">
        <f>IF(ISNA(VLOOKUP($A74,#REF!,15,FALSE))=TRUE,"Invalid ID#",VLOOKUP($A74,#REF!,15,FALSE))</f>
        <v>#REF!</v>
      </c>
      <c r="N74" s="490" t="e">
        <f>IF(ISNA(VLOOKUP($A74,#REF!,16,FALSE))=TRUE,"Invalid ID#",VLOOKUP($A74,#REF!,16,FALSE))</f>
        <v>#REF!</v>
      </c>
      <c r="O74" s="491" t="e">
        <f t="shared" si="13"/>
        <v>#REF!</v>
      </c>
      <c r="P74" s="492" t="e">
        <f>IF(ISNA(VLOOKUP($A74,#REF!,17,FALSE))=TRUE,"Invalid ID#",VLOOKUP($A74,#REF!,17,FALSE))</f>
        <v>#REF!</v>
      </c>
      <c r="Q74" s="492" t="e">
        <f>IF(ISNA(VLOOKUP($A74,#REF!,18,FALSE))=TRUE,"Invalid ID#",VLOOKUP($A74,#REF!,18,FALSE))</f>
        <v>#REF!</v>
      </c>
      <c r="R74" s="492" t="e">
        <f>IF(ISNA(VLOOKUP($A74,#REF!,19,FALSE))=TRUE,"Invalid ID#",VLOOKUP($A74,#REF!,19,FALSE))</f>
        <v>#REF!</v>
      </c>
    </row>
    <row r="75" spans="1:18" s="100" customFormat="1" ht="12" customHeight="1" outlineLevel="1">
      <c r="A75" s="481" t="s">
        <v>20</v>
      </c>
      <c r="B75" s="482" t="e">
        <f>IF(ISNA(VLOOKUP($A75,#REF!,9,FALSE))=TRUE,"Invalid ID#",VLOOKUP($A75,#REF!,9,FALSE))</f>
        <v>#REF!</v>
      </c>
      <c r="C75" s="482" t="e">
        <f>IF(ISNA(VLOOKUP($A75,#REF!,10,FALSE))=TRUE,"Invalid ID#",VLOOKUP($A75,#REF!,10,FALSE))</f>
        <v>#REF!</v>
      </c>
      <c r="D75" s="483"/>
      <c r="E75" s="488" t="e">
        <f>IF(ISNA(VLOOKUP($A75,#REF!,7,FALSE))=TRUE,"Invalid ID#",VLOOKUP($A75,#REF!,7,FALSE))</f>
        <v>#REF!</v>
      </c>
      <c r="F75" s="488" t="e">
        <f>IF(ISNA(VLOOKUP($A75,#REF!,8,FALSE))=TRUE,"Invalid ID#",VLOOKUP($A75,#REF!,8,FALSE))</f>
        <v>#REF!</v>
      </c>
      <c r="G75" s="488" t="e">
        <f>IF(ISNA(VLOOKUP($A75,#REF!,12,FALSE))=TRUE,"Invalid ID#",VLOOKUP($A75,#REF!,12,FALSE))</f>
        <v>#REF!</v>
      </c>
      <c r="H75" s="485">
        <v>0</v>
      </c>
      <c r="I75" s="486" t="e">
        <f>IF(ISTEXT((VLOOKUP(A75,#REF!,13,FALSE))),(VLOOKUP(A75,#REF!,13,FALSE)),IF(ISNUMBER(VLOOKUP(A75,#REF!,13,FALSE))*ExchangeRate,VLOOKUP(A75,#REF!,13,FALSE))*ExchangeRate)</f>
        <v>#REF!</v>
      </c>
      <c r="J75" s="487" t="e">
        <f t="shared" si="12"/>
        <v>#REF!</v>
      </c>
      <c r="K75" s="485"/>
      <c r="L75" s="488" t="e">
        <f>IF(ISNA(VLOOKUP($A75,#REF!,14,FALSE))=TRUE,"Invalid ID#",VLOOKUP($A75,#REF!,14,FALSE))</f>
        <v>#REF!</v>
      </c>
      <c r="M75" s="516" t="e">
        <f>IF(ISNA(VLOOKUP($A75,#REF!,15,FALSE))=TRUE,"Invalid ID#",VLOOKUP($A75,#REF!,15,FALSE))</f>
        <v>#REF!</v>
      </c>
      <c r="N75" s="490" t="e">
        <f>IF(ISNA(VLOOKUP($A75,#REF!,16,FALSE))=TRUE,"Invalid ID#",VLOOKUP($A75,#REF!,16,FALSE))</f>
        <v>#REF!</v>
      </c>
      <c r="O75" s="491" t="e">
        <f t="shared" si="13"/>
        <v>#REF!</v>
      </c>
      <c r="P75" s="492" t="e">
        <f>IF(ISNA(VLOOKUP($A75,#REF!,17,FALSE))=TRUE,"Invalid ID#",VLOOKUP($A75,#REF!,17,FALSE))</f>
        <v>#REF!</v>
      </c>
      <c r="Q75" s="492" t="e">
        <f>IF(ISNA(VLOOKUP($A75,#REF!,18,FALSE))=TRUE,"Invalid ID#",VLOOKUP($A75,#REF!,18,FALSE))</f>
        <v>#REF!</v>
      </c>
      <c r="R75" s="492" t="e">
        <f>IF(ISNA(VLOOKUP($A75,#REF!,19,FALSE))=TRUE,"Invalid ID#",VLOOKUP($A75,#REF!,19,FALSE))</f>
        <v>#REF!</v>
      </c>
    </row>
    <row r="76" spans="1:18" s="100" customFormat="1" ht="12" customHeight="1" outlineLevel="1">
      <c r="A76" s="481" t="s">
        <v>20</v>
      </c>
      <c r="B76" s="482" t="e">
        <f>IF(ISNA(VLOOKUP($A76,#REF!,9,FALSE))=TRUE,"Invalid ID#",VLOOKUP($A76,#REF!,9,FALSE))</f>
        <v>#REF!</v>
      </c>
      <c r="C76" s="482" t="e">
        <f>IF(ISNA(VLOOKUP($A76,#REF!,10,FALSE))=TRUE,"Invalid ID#",VLOOKUP($A76,#REF!,10,FALSE))</f>
        <v>#REF!</v>
      </c>
      <c r="D76" s="483"/>
      <c r="E76" s="488" t="e">
        <f>IF(ISNA(VLOOKUP($A76,#REF!,7,FALSE))=TRUE,"Invalid ID#",VLOOKUP($A76,#REF!,7,FALSE))</f>
        <v>#REF!</v>
      </c>
      <c r="F76" s="488" t="e">
        <f>IF(ISNA(VLOOKUP($A76,#REF!,8,FALSE))=TRUE,"Invalid ID#",VLOOKUP($A76,#REF!,8,FALSE))</f>
        <v>#REF!</v>
      </c>
      <c r="G76" s="488" t="e">
        <f>IF(ISNA(VLOOKUP($A76,#REF!,12,FALSE))=TRUE,"Invalid ID#",VLOOKUP($A76,#REF!,12,FALSE))</f>
        <v>#REF!</v>
      </c>
      <c r="H76" s="485">
        <v>0</v>
      </c>
      <c r="I76" s="486" t="e">
        <f>IF(ISTEXT((VLOOKUP(A76,#REF!,13,FALSE))),(VLOOKUP(A76,#REF!,13,FALSE)),IF(ISNUMBER(VLOOKUP(A76,#REF!,13,FALSE))*ExchangeRate,VLOOKUP(A76,#REF!,13,FALSE))*ExchangeRate)</f>
        <v>#REF!</v>
      </c>
      <c r="J76" s="487" t="e">
        <f t="shared" si="12"/>
        <v>#REF!</v>
      </c>
      <c r="K76" s="485"/>
      <c r="L76" s="488" t="e">
        <f>IF(ISNA(VLOOKUP($A76,#REF!,14,FALSE))=TRUE,"Invalid ID#",VLOOKUP($A76,#REF!,14,FALSE))</f>
        <v>#REF!</v>
      </c>
      <c r="M76" s="516" t="e">
        <f>IF(ISNA(VLOOKUP($A76,#REF!,15,FALSE))=TRUE,"Invalid ID#",VLOOKUP($A76,#REF!,15,FALSE))</f>
        <v>#REF!</v>
      </c>
      <c r="N76" s="490" t="e">
        <f>IF(ISNA(VLOOKUP($A76,#REF!,16,FALSE))=TRUE,"Invalid ID#",VLOOKUP($A76,#REF!,16,FALSE))</f>
        <v>#REF!</v>
      </c>
      <c r="O76" s="491" t="e">
        <f t="shared" si="13"/>
        <v>#REF!</v>
      </c>
      <c r="P76" s="492" t="e">
        <f>IF(ISNA(VLOOKUP($A76,#REF!,17,FALSE))=TRUE,"Invalid ID#",VLOOKUP($A76,#REF!,17,FALSE))</f>
        <v>#REF!</v>
      </c>
      <c r="Q76" s="492" t="e">
        <f>IF(ISNA(VLOOKUP($A76,#REF!,18,FALSE))=TRUE,"Invalid ID#",VLOOKUP($A76,#REF!,18,FALSE))</f>
        <v>#REF!</v>
      </c>
      <c r="R76" s="492" t="e">
        <f>IF(ISNA(VLOOKUP($A76,#REF!,19,FALSE))=TRUE,"Invalid ID#",VLOOKUP($A76,#REF!,19,FALSE))</f>
        <v>#REF!</v>
      </c>
    </row>
    <row r="77" spans="1:18" s="100" customFormat="1" ht="12" customHeight="1" outlineLevel="1" thickBot="1">
      <c r="A77" s="481" t="s">
        <v>20</v>
      </c>
      <c r="B77" s="482" t="e">
        <f>IF(ISNA(VLOOKUP($A77,#REF!,9,FALSE))=TRUE,"Invalid ID#",VLOOKUP($A77,#REF!,9,FALSE))</f>
        <v>#REF!</v>
      </c>
      <c r="C77" s="482" t="e">
        <f>IF(ISNA(VLOOKUP($A77,#REF!,10,FALSE))=TRUE,"Invalid ID#",VLOOKUP($A77,#REF!,10,FALSE))</f>
        <v>#REF!</v>
      </c>
      <c r="D77" s="483"/>
      <c r="E77" s="488" t="e">
        <f>IF(ISNA(VLOOKUP($A77,#REF!,7,FALSE))=TRUE,"Invalid ID#",VLOOKUP($A77,#REF!,7,FALSE))</f>
        <v>#REF!</v>
      </c>
      <c r="F77" s="488" t="e">
        <f>IF(ISNA(VLOOKUP($A77,#REF!,8,FALSE))=TRUE,"Invalid ID#",VLOOKUP($A77,#REF!,8,FALSE))</f>
        <v>#REF!</v>
      </c>
      <c r="G77" s="488" t="e">
        <f>IF(ISNA(VLOOKUP($A77,#REF!,12,FALSE))=TRUE,"Invalid ID#",VLOOKUP($A77,#REF!,12,FALSE))</f>
        <v>#REF!</v>
      </c>
      <c r="H77" s="485">
        <v>0</v>
      </c>
      <c r="I77" s="486" t="e">
        <f>IF(ISTEXT((VLOOKUP(A77,#REF!,13,FALSE))),(VLOOKUP(A77,#REF!,13,FALSE)),IF(ISNUMBER(VLOOKUP(A77,#REF!,13,FALSE))*ExchangeRate,VLOOKUP(A77,#REF!,13,FALSE))*ExchangeRate)</f>
        <v>#REF!</v>
      </c>
      <c r="J77" s="487" t="e">
        <f t="shared" si="12"/>
        <v>#REF!</v>
      </c>
      <c r="K77" s="485"/>
      <c r="L77" s="488" t="e">
        <f>IF(ISNA(VLOOKUP($A77,#REF!,14,FALSE))=TRUE,"Invalid ID#",VLOOKUP($A77,#REF!,14,FALSE))</f>
        <v>#REF!</v>
      </c>
      <c r="M77" s="516" t="e">
        <f>IF(ISNA(VLOOKUP($A77,#REF!,15,FALSE))=TRUE,"Invalid ID#",VLOOKUP($A77,#REF!,15,FALSE))</f>
        <v>#REF!</v>
      </c>
      <c r="N77" s="490" t="e">
        <f>IF(ISNA(VLOOKUP($A77,#REF!,16,FALSE))=TRUE,"Invalid ID#",VLOOKUP($A77,#REF!,16,FALSE))</f>
        <v>#REF!</v>
      </c>
      <c r="O77" s="491" t="e">
        <f t="shared" si="13"/>
        <v>#REF!</v>
      </c>
      <c r="P77" s="492" t="e">
        <f>IF(ISNA(VLOOKUP($A77,#REF!,17,FALSE))=TRUE,"Invalid ID#",VLOOKUP($A77,#REF!,17,FALSE))</f>
        <v>#REF!</v>
      </c>
      <c r="Q77" s="492" t="e">
        <f>IF(ISNA(VLOOKUP($A77,#REF!,18,FALSE))=TRUE,"Invalid ID#",VLOOKUP($A77,#REF!,18,FALSE))</f>
        <v>#REF!</v>
      </c>
      <c r="R77" s="492" t="e">
        <f>IF(ISNA(VLOOKUP($A77,#REF!,19,FALSE))=TRUE,"Invalid ID#",VLOOKUP($A77,#REF!,19,FALSE))</f>
        <v>#REF!</v>
      </c>
    </row>
    <row r="78" spans="1:18" s="100" customFormat="1" ht="12" customHeight="1" outlineLevel="1" thickTop="1">
      <c r="A78" s="97"/>
      <c r="B78" s="98"/>
      <c r="C78" s="98"/>
      <c r="D78" s="327"/>
      <c r="E78" s="327"/>
      <c r="F78" s="327"/>
      <c r="G78" s="325"/>
      <c r="H78" s="359"/>
      <c r="I78" s="25"/>
      <c r="J78" s="495"/>
      <c r="K78" s="496" t="e">
        <f>SUM(J70:J78)</f>
        <v>#REF!</v>
      </c>
      <c r="L78" s="451"/>
      <c r="M78" s="451"/>
      <c r="N78" s="27"/>
      <c r="O78" s="28"/>
      <c r="P78" s="29"/>
      <c r="Q78" s="29"/>
      <c r="R78" s="29"/>
    </row>
    <row r="79" spans="1:18" s="104" customFormat="1" ht="12" customHeight="1" outlineLevel="1">
      <c r="A79" s="101"/>
      <c r="B79" s="102"/>
      <c r="C79" s="102"/>
      <c r="D79" s="325"/>
      <c r="E79" s="325"/>
      <c r="F79" s="325"/>
      <c r="G79" s="103"/>
      <c r="H79" s="349"/>
      <c r="I79" s="349"/>
      <c r="J79" s="26"/>
      <c r="L79" s="452"/>
      <c r="M79" s="452"/>
      <c r="N79" s="246"/>
      <c r="O79" s="106"/>
      <c r="P79" s="247"/>
      <c r="Q79" s="247"/>
      <c r="R79" s="247"/>
    </row>
    <row r="80" spans="1:18" s="114" customFormat="1" ht="12" customHeight="1" outlineLevel="1">
      <c r="A80" s="107"/>
      <c r="B80" s="108"/>
      <c r="C80" s="108"/>
      <c r="D80" s="92" t="s">
        <v>74</v>
      </c>
      <c r="E80" s="109"/>
      <c r="F80" s="109"/>
      <c r="G80" s="111"/>
      <c r="H80" s="112"/>
      <c r="I80" s="112"/>
      <c r="J80" s="112"/>
      <c r="K80" s="112"/>
      <c r="L80" s="453"/>
      <c r="M80" s="453"/>
      <c r="N80" s="10"/>
      <c r="O80" s="113"/>
      <c r="P80" s="11"/>
      <c r="Q80" s="11"/>
      <c r="R80" s="11"/>
    </row>
    <row r="81" spans="1:18" s="100" customFormat="1" ht="12" customHeight="1" outlineLevel="1">
      <c r="A81" s="481" t="s">
        <v>20</v>
      </c>
      <c r="B81" s="482" t="e">
        <f>IF(ISNA(VLOOKUP($A81,#REF!,9,FALSE))=TRUE,"Invalid ID#",VLOOKUP($A81,#REF!,9,FALSE))</f>
        <v>#REF!</v>
      </c>
      <c r="C81" s="482" t="e">
        <f>IF(ISNA(VLOOKUP($A81,#REF!,10,FALSE))=TRUE,"Invalid ID#",VLOOKUP($A81,#REF!,10,FALSE))</f>
        <v>#REF!</v>
      </c>
      <c r="D81" s="483"/>
      <c r="E81" s="488" t="e">
        <f>IF(ISNA(VLOOKUP($A81,#REF!,7,FALSE))=TRUE,"Invalid ID#",VLOOKUP($A81,#REF!,7,FALSE))</f>
        <v>#REF!</v>
      </c>
      <c r="F81" s="488" t="e">
        <f>IF(ISNA(VLOOKUP($A81,#REF!,8,FALSE))=TRUE,"Invalid ID#",VLOOKUP($A81,#REF!,8,FALSE))</f>
        <v>#REF!</v>
      </c>
      <c r="G81" s="488" t="e">
        <f>IF(ISNA(VLOOKUP($A81,#REF!,12,FALSE))=TRUE,"Invalid ID#",VLOOKUP($A81,#REF!,12,FALSE))</f>
        <v>#REF!</v>
      </c>
      <c r="H81" s="485">
        <v>0</v>
      </c>
      <c r="I81" s="486" t="e">
        <f>IF(ISTEXT((VLOOKUP(A81,#REF!,13,FALSE))),(VLOOKUP(A81,#REF!,13,FALSE)),IF(ISNUMBER(VLOOKUP(A81,#REF!,13,FALSE))*ExchangeRate,VLOOKUP(A81,#REF!,13,FALSE))*ExchangeRate)</f>
        <v>#REF!</v>
      </c>
      <c r="J81" s="487" t="e">
        <f t="shared" ref="J81:J87" si="14">IF(ISTEXT(I81),I81,H81*I81)</f>
        <v>#REF!</v>
      </c>
      <c r="K81" s="485"/>
      <c r="L81" s="488" t="e">
        <f>IF(ISNA(VLOOKUP($A81,#REF!,14,FALSE))=TRUE,"Invalid ID#",VLOOKUP($A81,#REF!,14,FALSE))</f>
        <v>#REF!</v>
      </c>
      <c r="M81" s="516" t="e">
        <f>IF(ISNA(VLOOKUP($A81,#REF!,15,FALSE))=TRUE,"Invalid ID#",VLOOKUP($A81,#REF!,15,FALSE))</f>
        <v>#REF!</v>
      </c>
      <c r="N81" s="490" t="e">
        <f>IF(ISNA(VLOOKUP($A81,#REF!,16,FALSE))=TRUE,"Invalid ID#",VLOOKUP($A81,#REF!,16,FALSE))</f>
        <v>#REF!</v>
      </c>
      <c r="O81" s="491" t="e">
        <f t="shared" ref="O81:O87" si="15">ROUNDUP((H81*N81),0)</f>
        <v>#REF!</v>
      </c>
      <c r="P81" s="492" t="e">
        <f>IF(ISNA(VLOOKUP($A81,#REF!,17,FALSE))=TRUE,"Invalid ID#",VLOOKUP($A81,#REF!,17,FALSE))</f>
        <v>#REF!</v>
      </c>
      <c r="Q81" s="492" t="e">
        <f>IF(ISNA(VLOOKUP($A81,#REF!,18,FALSE))=TRUE,"Invalid ID#",VLOOKUP($A81,#REF!,18,FALSE))</f>
        <v>#REF!</v>
      </c>
      <c r="R81" s="492" t="e">
        <f>IF(ISNA(VLOOKUP($A81,#REF!,19,FALSE))=TRUE,"Invalid ID#",VLOOKUP($A81,#REF!,19,FALSE))</f>
        <v>#REF!</v>
      </c>
    </row>
    <row r="82" spans="1:18" s="100" customFormat="1" ht="12" customHeight="1" outlineLevel="1">
      <c r="A82" s="481" t="s">
        <v>20</v>
      </c>
      <c r="B82" s="482" t="e">
        <f>IF(ISNA(VLOOKUP($A82,#REF!,9,FALSE))=TRUE,"Invalid ID#",VLOOKUP($A82,#REF!,9,FALSE))</f>
        <v>#REF!</v>
      </c>
      <c r="C82" s="482" t="e">
        <f>IF(ISNA(VLOOKUP($A82,#REF!,10,FALSE))=TRUE,"Invalid ID#",VLOOKUP($A82,#REF!,10,FALSE))</f>
        <v>#REF!</v>
      </c>
      <c r="D82" s="483"/>
      <c r="E82" s="488" t="e">
        <f>IF(ISNA(VLOOKUP($A82,#REF!,7,FALSE))=TRUE,"Invalid ID#",VLOOKUP($A82,#REF!,7,FALSE))</f>
        <v>#REF!</v>
      </c>
      <c r="F82" s="488" t="e">
        <f>IF(ISNA(VLOOKUP($A82,#REF!,8,FALSE))=TRUE,"Invalid ID#",VLOOKUP($A82,#REF!,8,FALSE))</f>
        <v>#REF!</v>
      </c>
      <c r="G82" s="488" t="e">
        <f>IF(ISNA(VLOOKUP($A82,#REF!,12,FALSE))=TRUE,"Invalid ID#",VLOOKUP($A82,#REF!,12,FALSE))</f>
        <v>#REF!</v>
      </c>
      <c r="H82" s="485">
        <v>0</v>
      </c>
      <c r="I82" s="486" t="e">
        <f>IF(ISTEXT((VLOOKUP(A82,#REF!,13,FALSE))),(VLOOKUP(A82,#REF!,13,FALSE)),IF(ISNUMBER(VLOOKUP(A82,#REF!,13,FALSE))*ExchangeRate,VLOOKUP(A82,#REF!,13,FALSE))*ExchangeRate)</f>
        <v>#REF!</v>
      </c>
      <c r="J82" s="487" t="e">
        <f t="shared" si="14"/>
        <v>#REF!</v>
      </c>
      <c r="K82" s="485"/>
      <c r="L82" s="488" t="e">
        <f>IF(ISNA(VLOOKUP($A82,#REF!,14,FALSE))=TRUE,"Invalid ID#",VLOOKUP($A82,#REF!,14,FALSE))</f>
        <v>#REF!</v>
      </c>
      <c r="M82" s="516" t="e">
        <f>IF(ISNA(VLOOKUP($A82,#REF!,15,FALSE))=TRUE,"Invalid ID#",VLOOKUP($A82,#REF!,15,FALSE))</f>
        <v>#REF!</v>
      </c>
      <c r="N82" s="490" t="e">
        <f>IF(ISNA(VLOOKUP($A82,#REF!,16,FALSE))=TRUE,"Invalid ID#",VLOOKUP($A82,#REF!,16,FALSE))</f>
        <v>#REF!</v>
      </c>
      <c r="O82" s="491" t="e">
        <f t="shared" si="15"/>
        <v>#REF!</v>
      </c>
      <c r="P82" s="492" t="e">
        <f>IF(ISNA(VLOOKUP($A82,#REF!,17,FALSE))=TRUE,"Invalid ID#",VLOOKUP($A82,#REF!,17,FALSE))</f>
        <v>#REF!</v>
      </c>
      <c r="Q82" s="492" t="e">
        <f>IF(ISNA(VLOOKUP($A82,#REF!,18,FALSE))=TRUE,"Invalid ID#",VLOOKUP($A82,#REF!,18,FALSE))</f>
        <v>#REF!</v>
      </c>
      <c r="R82" s="492" t="e">
        <f>IF(ISNA(VLOOKUP($A82,#REF!,19,FALSE))=TRUE,"Invalid ID#",VLOOKUP($A82,#REF!,19,FALSE))</f>
        <v>#REF!</v>
      </c>
    </row>
    <row r="83" spans="1:18" s="100" customFormat="1" ht="12" customHeight="1" outlineLevel="1">
      <c r="A83" s="481" t="s">
        <v>20</v>
      </c>
      <c r="B83" s="482" t="e">
        <f>IF(ISNA(VLOOKUP($A83,#REF!,9,FALSE))=TRUE,"Invalid ID#",VLOOKUP($A83,#REF!,9,FALSE))</f>
        <v>#REF!</v>
      </c>
      <c r="C83" s="482" t="e">
        <f>IF(ISNA(VLOOKUP($A83,#REF!,10,FALSE))=TRUE,"Invalid ID#",VLOOKUP($A83,#REF!,10,FALSE))</f>
        <v>#REF!</v>
      </c>
      <c r="D83" s="483"/>
      <c r="E83" s="488" t="e">
        <f>IF(ISNA(VLOOKUP($A83,#REF!,7,FALSE))=TRUE,"Invalid ID#",VLOOKUP($A83,#REF!,7,FALSE))</f>
        <v>#REF!</v>
      </c>
      <c r="F83" s="488" t="e">
        <f>IF(ISNA(VLOOKUP($A83,#REF!,8,FALSE))=TRUE,"Invalid ID#",VLOOKUP($A83,#REF!,8,FALSE))</f>
        <v>#REF!</v>
      </c>
      <c r="G83" s="488" t="e">
        <f>IF(ISNA(VLOOKUP($A83,#REF!,12,FALSE))=TRUE,"Invalid ID#",VLOOKUP($A83,#REF!,12,FALSE))</f>
        <v>#REF!</v>
      </c>
      <c r="H83" s="485">
        <v>0</v>
      </c>
      <c r="I83" s="486" t="e">
        <f>IF(ISTEXT((VLOOKUP(A83,#REF!,13,FALSE))),(VLOOKUP(A83,#REF!,13,FALSE)),IF(ISNUMBER(VLOOKUP(A83,#REF!,13,FALSE))*ExchangeRate,VLOOKUP(A83,#REF!,13,FALSE))*ExchangeRate)</f>
        <v>#REF!</v>
      </c>
      <c r="J83" s="487" t="e">
        <f t="shared" si="14"/>
        <v>#REF!</v>
      </c>
      <c r="K83" s="485"/>
      <c r="L83" s="488" t="e">
        <f>IF(ISNA(VLOOKUP($A83,#REF!,14,FALSE))=TRUE,"Invalid ID#",VLOOKUP($A83,#REF!,14,FALSE))</f>
        <v>#REF!</v>
      </c>
      <c r="M83" s="516" t="e">
        <f>IF(ISNA(VLOOKUP($A83,#REF!,15,FALSE))=TRUE,"Invalid ID#",VLOOKUP($A83,#REF!,15,FALSE))</f>
        <v>#REF!</v>
      </c>
      <c r="N83" s="490" t="e">
        <f>IF(ISNA(VLOOKUP($A83,#REF!,16,FALSE))=TRUE,"Invalid ID#",VLOOKUP($A83,#REF!,16,FALSE))</f>
        <v>#REF!</v>
      </c>
      <c r="O83" s="491" t="e">
        <f t="shared" si="15"/>
        <v>#REF!</v>
      </c>
      <c r="P83" s="492" t="e">
        <f>IF(ISNA(VLOOKUP($A83,#REF!,17,FALSE))=TRUE,"Invalid ID#",VLOOKUP($A83,#REF!,17,FALSE))</f>
        <v>#REF!</v>
      </c>
      <c r="Q83" s="492" t="e">
        <f>IF(ISNA(VLOOKUP($A83,#REF!,18,FALSE))=TRUE,"Invalid ID#",VLOOKUP($A83,#REF!,18,FALSE))</f>
        <v>#REF!</v>
      </c>
      <c r="R83" s="492" t="e">
        <f>IF(ISNA(VLOOKUP($A83,#REF!,19,FALSE))=TRUE,"Invalid ID#",VLOOKUP($A83,#REF!,19,FALSE))</f>
        <v>#REF!</v>
      </c>
    </row>
    <row r="84" spans="1:18" s="100" customFormat="1" ht="12" customHeight="1" outlineLevel="1">
      <c r="A84" s="481" t="s">
        <v>20</v>
      </c>
      <c r="B84" s="482" t="e">
        <f>IF(ISNA(VLOOKUP($A84,#REF!,9,FALSE))=TRUE,"Invalid ID#",VLOOKUP($A84,#REF!,9,FALSE))</f>
        <v>#REF!</v>
      </c>
      <c r="C84" s="482" t="e">
        <f>IF(ISNA(VLOOKUP($A84,#REF!,10,FALSE))=TRUE,"Invalid ID#",VLOOKUP($A84,#REF!,10,FALSE))</f>
        <v>#REF!</v>
      </c>
      <c r="D84" s="483"/>
      <c r="E84" s="488" t="e">
        <f>IF(ISNA(VLOOKUP($A84,#REF!,7,FALSE))=TRUE,"Invalid ID#",VLOOKUP($A84,#REF!,7,FALSE))</f>
        <v>#REF!</v>
      </c>
      <c r="F84" s="488" t="e">
        <f>IF(ISNA(VLOOKUP($A84,#REF!,8,FALSE))=TRUE,"Invalid ID#",VLOOKUP($A84,#REF!,8,FALSE))</f>
        <v>#REF!</v>
      </c>
      <c r="G84" s="488" t="e">
        <f>IF(ISNA(VLOOKUP($A84,#REF!,12,FALSE))=TRUE,"Invalid ID#",VLOOKUP($A84,#REF!,12,FALSE))</f>
        <v>#REF!</v>
      </c>
      <c r="H84" s="485">
        <v>0</v>
      </c>
      <c r="I84" s="486" t="e">
        <f>IF(ISTEXT((VLOOKUP(A84,#REF!,13,FALSE))),(VLOOKUP(A84,#REF!,13,FALSE)),IF(ISNUMBER(VLOOKUP(A84,#REF!,13,FALSE))*ExchangeRate,VLOOKUP(A84,#REF!,13,FALSE))*ExchangeRate)</f>
        <v>#REF!</v>
      </c>
      <c r="J84" s="487" t="e">
        <f t="shared" si="14"/>
        <v>#REF!</v>
      </c>
      <c r="K84" s="485"/>
      <c r="L84" s="488" t="e">
        <f>IF(ISNA(VLOOKUP($A84,#REF!,14,FALSE))=TRUE,"Invalid ID#",VLOOKUP($A84,#REF!,14,FALSE))</f>
        <v>#REF!</v>
      </c>
      <c r="M84" s="516" t="e">
        <f>IF(ISNA(VLOOKUP($A84,#REF!,15,FALSE))=TRUE,"Invalid ID#",VLOOKUP($A84,#REF!,15,FALSE))</f>
        <v>#REF!</v>
      </c>
      <c r="N84" s="490" t="e">
        <f>IF(ISNA(VLOOKUP($A84,#REF!,16,FALSE))=TRUE,"Invalid ID#",VLOOKUP($A84,#REF!,16,FALSE))</f>
        <v>#REF!</v>
      </c>
      <c r="O84" s="491" t="e">
        <f t="shared" si="15"/>
        <v>#REF!</v>
      </c>
      <c r="P84" s="492" t="e">
        <f>IF(ISNA(VLOOKUP($A84,#REF!,17,FALSE))=TRUE,"Invalid ID#",VLOOKUP($A84,#REF!,17,FALSE))</f>
        <v>#REF!</v>
      </c>
      <c r="Q84" s="492" t="e">
        <f>IF(ISNA(VLOOKUP($A84,#REF!,18,FALSE))=TRUE,"Invalid ID#",VLOOKUP($A84,#REF!,18,FALSE))</f>
        <v>#REF!</v>
      </c>
      <c r="R84" s="492" t="e">
        <f>IF(ISNA(VLOOKUP($A84,#REF!,19,FALSE))=TRUE,"Invalid ID#",VLOOKUP($A84,#REF!,19,FALSE))</f>
        <v>#REF!</v>
      </c>
    </row>
    <row r="85" spans="1:18" s="100" customFormat="1" ht="12" customHeight="1" outlineLevel="1">
      <c r="A85" s="481" t="s">
        <v>20</v>
      </c>
      <c r="B85" s="482" t="e">
        <f>IF(ISNA(VLOOKUP($A85,#REF!,9,FALSE))=TRUE,"Invalid ID#",VLOOKUP($A85,#REF!,9,FALSE))</f>
        <v>#REF!</v>
      </c>
      <c r="C85" s="482" t="e">
        <f>IF(ISNA(VLOOKUP($A85,#REF!,10,FALSE))=TRUE,"Invalid ID#",VLOOKUP($A85,#REF!,10,FALSE))</f>
        <v>#REF!</v>
      </c>
      <c r="D85" s="483"/>
      <c r="E85" s="488" t="e">
        <f>IF(ISNA(VLOOKUP($A85,#REF!,7,FALSE))=TRUE,"Invalid ID#",VLOOKUP($A85,#REF!,7,FALSE))</f>
        <v>#REF!</v>
      </c>
      <c r="F85" s="488" t="e">
        <f>IF(ISNA(VLOOKUP($A85,#REF!,8,FALSE))=TRUE,"Invalid ID#",VLOOKUP($A85,#REF!,8,FALSE))</f>
        <v>#REF!</v>
      </c>
      <c r="G85" s="488" t="e">
        <f>IF(ISNA(VLOOKUP($A85,#REF!,12,FALSE))=TRUE,"Invalid ID#",VLOOKUP($A85,#REF!,12,FALSE))</f>
        <v>#REF!</v>
      </c>
      <c r="H85" s="485">
        <v>0</v>
      </c>
      <c r="I85" s="486" t="e">
        <f>IF(ISTEXT((VLOOKUP(A85,#REF!,13,FALSE))),(VLOOKUP(A85,#REF!,13,FALSE)),IF(ISNUMBER(VLOOKUP(A85,#REF!,13,FALSE))*ExchangeRate,VLOOKUP(A85,#REF!,13,FALSE))*ExchangeRate)</f>
        <v>#REF!</v>
      </c>
      <c r="J85" s="487" t="e">
        <f t="shared" si="14"/>
        <v>#REF!</v>
      </c>
      <c r="K85" s="485"/>
      <c r="L85" s="488" t="e">
        <f>IF(ISNA(VLOOKUP($A85,#REF!,14,FALSE))=TRUE,"Invalid ID#",VLOOKUP($A85,#REF!,14,FALSE))</f>
        <v>#REF!</v>
      </c>
      <c r="M85" s="516" t="e">
        <f>IF(ISNA(VLOOKUP($A85,#REF!,15,FALSE))=TRUE,"Invalid ID#",VLOOKUP($A85,#REF!,15,FALSE))</f>
        <v>#REF!</v>
      </c>
      <c r="N85" s="490" t="e">
        <f>IF(ISNA(VLOOKUP($A85,#REF!,16,FALSE))=TRUE,"Invalid ID#",VLOOKUP($A85,#REF!,16,FALSE))</f>
        <v>#REF!</v>
      </c>
      <c r="O85" s="491" t="e">
        <f t="shared" si="15"/>
        <v>#REF!</v>
      </c>
      <c r="P85" s="492" t="e">
        <f>IF(ISNA(VLOOKUP($A85,#REF!,17,FALSE))=TRUE,"Invalid ID#",VLOOKUP($A85,#REF!,17,FALSE))</f>
        <v>#REF!</v>
      </c>
      <c r="Q85" s="492" t="e">
        <f>IF(ISNA(VLOOKUP($A85,#REF!,18,FALSE))=TRUE,"Invalid ID#",VLOOKUP($A85,#REF!,18,FALSE))</f>
        <v>#REF!</v>
      </c>
      <c r="R85" s="492" t="e">
        <f>IF(ISNA(VLOOKUP($A85,#REF!,19,FALSE))=TRUE,"Invalid ID#",VLOOKUP($A85,#REF!,19,FALSE))</f>
        <v>#REF!</v>
      </c>
    </row>
    <row r="86" spans="1:18" s="100" customFormat="1" ht="12" customHeight="1" outlineLevel="1">
      <c r="A86" s="481" t="s">
        <v>20</v>
      </c>
      <c r="B86" s="482" t="e">
        <f>IF(ISNA(VLOOKUP($A86,#REF!,9,FALSE))=TRUE,"Invalid ID#",VLOOKUP($A86,#REF!,9,FALSE))</f>
        <v>#REF!</v>
      </c>
      <c r="C86" s="482" t="e">
        <f>IF(ISNA(VLOOKUP($A86,#REF!,10,FALSE))=TRUE,"Invalid ID#",VLOOKUP($A86,#REF!,10,FALSE))</f>
        <v>#REF!</v>
      </c>
      <c r="D86" s="483"/>
      <c r="E86" s="488" t="e">
        <f>IF(ISNA(VLOOKUP($A86,#REF!,7,FALSE))=TRUE,"Invalid ID#",VLOOKUP($A86,#REF!,7,FALSE))</f>
        <v>#REF!</v>
      </c>
      <c r="F86" s="488" t="e">
        <f>IF(ISNA(VLOOKUP($A86,#REF!,8,FALSE))=TRUE,"Invalid ID#",VLOOKUP($A86,#REF!,8,FALSE))</f>
        <v>#REF!</v>
      </c>
      <c r="G86" s="488" t="e">
        <f>IF(ISNA(VLOOKUP($A86,#REF!,12,FALSE))=TRUE,"Invalid ID#",VLOOKUP($A86,#REF!,12,FALSE))</f>
        <v>#REF!</v>
      </c>
      <c r="H86" s="485">
        <v>0</v>
      </c>
      <c r="I86" s="486" t="e">
        <f>IF(ISTEXT((VLOOKUP(A86,#REF!,13,FALSE))),(VLOOKUP(A86,#REF!,13,FALSE)),IF(ISNUMBER(VLOOKUP(A86,#REF!,13,FALSE))*ExchangeRate,VLOOKUP(A86,#REF!,13,FALSE))*ExchangeRate)</f>
        <v>#REF!</v>
      </c>
      <c r="J86" s="487" t="e">
        <f t="shared" si="14"/>
        <v>#REF!</v>
      </c>
      <c r="K86" s="485"/>
      <c r="L86" s="488" t="e">
        <f>IF(ISNA(VLOOKUP($A86,#REF!,14,FALSE))=TRUE,"Invalid ID#",VLOOKUP($A86,#REF!,14,FALSE))</f>
        <v>#REF!</v>
      </c>
      <c r="M86" s="516" t="e">
        <f>IF(ISNA(VLOOKUP($A86,#REF!,15,FALSE))=TRUE,"Invalid ID#",VLOOKUP($A86,#REF!,15,FALSE))</f>
        <v>#REF!</v>
      </c>
      <c r="N86" s="490" t="e">
        <f>IF(ISNA(VLOOKUP($A86,#REF!,16,FALSE))=TRUE,"Invalid ID#",VLOOKUP($A86,#REF!,16,FALSE))</f>
        <v>#REF!</v>
      </c>
      <c r="O86" s="491" t="e">
        <f t="shared" si="15"/>
        <v>#REF!</v>
      </c>
      <c r="P86" s="492" t="e">
        <f>IF(ISNA(VLOOKUP($A86,#REF!,17,FALSE))=TRUE,"Invalid ID#",VLOOKUP($A86,#REF!,17,FALSE))</f>
        <v>#REF!</v>
      </c>
      <c r="Q86" s="492" t="e">
        <f>IF(ISNA(VLOOKUP($A86,#REF!,18,FALSE))=TRUE,"Invalid ID#",VLOOKUP($A86,#REF!,18,FALSE))</f>
        <v>#REF!</v>
      </c>
      <c r="R86" s="492" t="e">
        <f>IF(ISNA(VLOOKUP($A86,#REF!,19,FALSE))=TRUE,"Invalid ID#",VLOOKUP($A86,#REF!,19,FALSE))</f>
        <v>#REF!</v>
      </c>
    </row>
    <row r="87" spans="1:18" s="100" customFormat="1" ht="12" customHeight="1" outlineLevel="1" thickBot="1">
      <c r="A87" s="481" t="s">
        <v>20</v>
      </c>
      <c r="B87" s="482" t="e">
        <f>IF(ISNA(VLOOKUP($A87,#REF!,9,FALSE))=TRUE,"Invalid ID#",VLOOKUP($A87,#REF!,9,FALSE))</f>
        <v>#REF!</v>
      </c>
      <c r="C87" s="482" t="e">
        <f>IF(ISNA(VLOOKUP($A87,#REF!,10,FALSE))=TRUE,"Invalid ID#",VLOOKUP($A87,#REF!,10,FALSE))</f>
        <v>#REF!</v>
      </c>
      <c r="D87" s="483"/>
      <c r="E87" s="488" t="e">
        <f>IF(ISNA(VLOOKUP($A87,#REF!,7,FALSE))=TRUE,"Invalid ID#",VLOOKUP($A87,#REF!,7,FALSE))</f>
        <v>#REF!</v>
      </c>
      <c r="F87" s="488" t="e">
        <f>IF(ISNA(VLOOKUP($A87,#REF!,8,FALSE))=TRUE,"Invalid ID#",VLOOKUP($A87,#REF!,8,FALSE))</f>
        <v>#REF!</v>
      </c>
      <c r="G87" s="488" t="e">
        <f>IF(ISNA(VLOOKUP($A87,#REF!,12,FALSE))=TRUE,"Invalid ID#",VLOOKUP($A87,#REF!,12,FALSE))</f>
        <v>#REF!</v>
      </c>
      <c r="H87" s="485">
        <v>0</v>
      </c>
      <c r="I87" s="486" t="e">
        <f>IF(ISTEXT((VLOOKUP(A87,#REF!,13,FALSE))),(VLOOKUP(A87,#REF!,13,FALSE)),IF(ISNUMBER(VLOOKUP(A87,#REF!,13,FALSE))*ExchangeRate,VLOOKUP(A87,#REF!,13,FALSE))*ExchangeRate)</f>
        <v>#REF!</v>
      </c>
      <c r="J87" s="487" t="e">
        <f t="shared" si="14"/>
        <v>#REF!</v>
      </c>
      <c r="K87" s="485"/>
      <c r="L87" s="488" t="e">
        <f>IF(ISNA(VLOOKUP($A87,#REF!,14,FALSE))=TRUE,"Invalid ID#",VLOOKUP($A87,#REF!,14,FALSE))</f>
        <v>#REF!</v>
      </c>
      <c r="M87" s="516" t="e">
        <f>IF(ISNA(VLOOKUP($A87,#REF!,15,FALSE))=TRUE,"Invalid ID#",VLOOKUP($A87,#REF!,15,FALSE))</f>
        <v>#REF!</v>
      </c>
      <c r="N87" s="490" t="e">
        <f>IF(ISNA(VLOOKUP($A87,#REF!,16,FALSE))=TRUE,"Invalid ID#",VLOOKUP($A87,#REF!,16,FALSE))</f>
        <v>#REF!</v>
      </c>
      <c r="O87" s="491" t="e">
        <f t="shared" si="15"/>
        <v>#REF!</v>
      </c>
      <c r="P87" s="492" t="e">
        <f>IF(ISNA(VLOOKUP($A87,#REF!,17,FALSE))=TRUE,"Invalid ID#",VLOOKUP($A87,#REF!,17,FALSE))</f>
        <v>#REF!</v>
      </c>
      <c r="Q87" s="492" t="e">
        <f>IF(ISNA(VLOOKUP($A87,#REF!,18,FALSE))=TRUE,"Invalid ID#",VLOOKUP($A87,#REF!,18,FALSE))</f>
        <v>#REF!</v>
      </c>
      <c r="R87" s="492" t="e">
        <f>IF(ISNA(VLOOKUP($A87,#REF!,19,FALSE))=TRUE,"Invalid ID#",VLOOKUP($A87,#REF!,19,FALSE))</f>
        <v>#REF!</v>
      </c>
    </row>
    <row r="88" spans="1:18" s="100" customFormat="1" ht="12" customHeight="1" outlineLevel="1" thickTop="1">
      <c r="A88" s="97"/>
      <c r="B88" s="98"/>
      <c r="C88" s="98"/>
      <c r="D88" s="327"/>
      <c r="E88" s="327"/>
      <c r="F88" s="327"/>
      <c r="G88" s="325"/>
      <c r="H88" s="359"/>
      <c r="I88" s="25"/>
      <c r="J88" s="495"/>
      <c r="K88" s="496" t="e">
        <f>SUM(J80:J88)</f>
        <v>#REF!</v>
      </c>
      <c r="L88" s="451"/>
      <c r="M88" s="451"/>
      <c r="N88" s="27"/>
      <c r="O88" s="28"/>
      <c r="P88" s="29"/>
      <c r="Q88" s="29"/>
      <c r="R88" s="29"/>
    </row>
    <row r="89" spans="1:18" s="104" customFormat="1" ht="12" customHeight="1" outlineLevel="1">
      <c r="A89" s="101"/>
      <c r="B89" s="102"/>
      <c r="C89" s="102"/>
      <c r="D89" s="325"/>
      <c r="E89" s="325"/>
      <c r="F89" s="325"/>
      <c r="G89" s="103"/>
      <c r="H89" s="349"/>
      <c r="I89" s="349"/>
      <c r="J89" s="26"/>
      <c r="L89" s="452"/>
      <c r="M89" s="452"/>
      <c r="N89" s="246"/>
      <c r="O89" s="106"/>
      <c r="P89" s="247"/>
      <c r="Q89" s="247"/>
      <c r="R89" s="247"/>
    </row>
    <row r="90" spans="1:18" s="114" customFormat="1" ht="12" customHeight="1" outlineLevel="1">
      <c r="A90" s="107"/>
      <c r="B90" s="108"/>
      <c r="C90" s="108"/>
      <c r="D90" s="92" t="s">
        <v>74</v>
      </c>
      <c r="E90" s="109"/>
      <c r="F90" s="109"/>
      <c r="G90" s="111"/>
      <c r="H90" s="112"/>
      <c r="I90" s="112"/>
      <c r="J90" s="112"/>
      <c r="K90" s="112"/>
      <c r="L90" s="453"/>
      <c r="M90" s="453"/>
      <c r="N90" s="10"/>
      <c r="O90" s="113"/>
      <c r="P90" s="11"/>
      <c r="Q90" s="11"/>
      <c r="R90" s="11"/>
    </row>
    <row r="91" spans="1:18" s="100" customFormat="1" ht="12" customHeight="1" outlineLevel="1">
      <c r="A91" s="481" t="s">
        <v>20</v>
      </c>
      <c r="B91" s="482" t="e">
        <f>IF(ISNA(VLOOKUP($A91,#REF!,9,FALSE))=TRUE,"Invalid ID#",VLOOKUP($A91,#REF!,9,FALSE))</f>
        <v>#REF!</v>
      </c>
      <c r="C91" s="482" t="e">
        <f>IF(ISNA(VLOOKUP($A91,#REF!,10,FALSE))=TRUE,"Invalid ID#",VLOOKUP($A91,#REF!,10,FALSE))</f>
        <v>#REF!</v>
      </c>
      <c r="D91" s="483"/>
      <c r="E91" s="488" t="e">
        <f>IF(ISNA(VLOOKUP($A91,#REF!,7,FALSE))=TRUE,"Invalid ID#",VLOOKUP($A91,#REF!,7,FALSE))</f>
        <v>#REF!</v>
      </c>
      <c r="F91" s="488" t="e">
        <f>IF(ISNA(VLOOKUP($A91,#REF!,8,FALSE))=TRUE,"Invalid ID#",VLOOKUP($A91,#REF!,8,FALSE))</f>
        <v>#REF!</v>
      </c>
      <c r="G91" s="488" t="e">
        <f>IF(ISNA(VLOOKUP($A91,#REF!,12,FALSE))=TRUE,"Invalid ID#",VLOOKUP($A91,#REF!,12,FALSE))</f>
        <v>#REF!</v>
      </c>
      <c r="H91" s="485">
        <v>0</v>
      </c>
      <c r="I91" s="486" t="e">
        <f>IF(ISTEXT((VLOOKUP(A91,#REF!,13,FALSE))),(VLOOKUP(A91,#REF!,13,FALSE)),IF(ISNUMBER(VLOOKUP(A91,#REF!,13,FALSE))*ExchangeRate,VLOOKUP(A91,#REF!,13,FALSE))*ExchangeRate)</f>
        <v>#REF!</v>
      </c>
      <c r="J91" s="487" t="e">
        <f>IF(ISTEXT(I91),I91,H91*I91)</f>
        <v>#REF!</v>
      </c>
      <c r="K91" s="485"/>
      <c r="L91" s="488" t="e">
        <f>IF(ISNA(VLOOKUP($A91,#REF!,14,FALSE))=TRUE,"Invalid ID#",VLOOKUP($A91,#REF!,14,FALSE))</f>
        <v>#REF!</v>
      </c>
      <c r="M91" s="516" t="e">
        <f>IF(ISNA(VLOOKUP($A91,#REF!,15,FALSE))=TRUE,"Invalid ID#",VLOOKUP($A91,#REF!,15,FALSE))</f>
        <v>#REF!</v>
      </c>
      <c r="N91" s="490" t="e">
        <f>IF(ISNA(VLOOKUP($A91,#REF!,16,FALSE))=TRUE,"Invalid ID#",VLOOKUP($A91,#REF!,16,FALSE))</f>
        <v>#REF!</v>
      </c>
      <c r="O91" s="491" t="e">
        <f>ROUNDUP((H91*N91),0)</f>
        <v>#REF!</v>
      </c>
      <c r="P91" s="492" t="e">
        <f>IF(ISNA(VLOOKUP($A91,#REF!,17,FALSE))=TRUE,"Invalid ID#",VLOOKUP($A91,#REF!,17,FALSE))</f>
        <v>#REF!</v>
      </c>
      <c r="Q91" s="492" t="e">
        <f>IF(ISNA(VLOOKUP($A91,#REF!,18,FALSE))=TRUE,"Invalid ID#",VLOOKUP($A91,#REF!,18,FALSE))</f>
        <v>#REF!</v>
      </c>
      <c r="R91" s="492" t="e">
        <f>IF(ISNA(VLOOKUP($A91,#REF!,19,FALSE))=TRUE,"Invalid ID#",VLOOKUP($A91,#REF!,19,FALSE))</f>
        <v>#REF!</v>
      </c>
    </row>
    <row r="92" spans="1:18" s="100" customFormat="1" ht="12" customHeight="1" outlineLevel="1">
      <c r="A92" s="481" t="s">
        <v>20</v>
      </c>
      <c r="B92" s="482" t="e">
        <f>IF(ISNA(VLOOKUP($A92,#REF!,9,FALSE))=TRUE,"Invalid ID#",VLOOKUP($A92,#REF!,9,FALSE))</f>
        <v>#REF!</v>
      </c>
      <c r="C92" s="482" t="e">
        <f>IF(ISNA(VLOOKUP($A92,#REF!,10,FALSE))=TRUE,"Invalid ID#",VLOOKUP($A92,#REF!,10,FALSE))</f>
        <v>#REF!</v>
      </c>
      <c r="D92" s="483"/>
      <c r="E92" s="488" t="e">
        <f>IF(ISNA(VLOOKUP($A92,#REF!,7,FALSE))=TRUE,"Invalid ID#",VLOOKUP($A92,#REF!,7,FALSE))</f>
        <v>#REF!</v>
      </c>
      <c r="F92" s="488" t="e">
        <f>IF(ISNA(VLOOKUP($A92,#REF!,8,FALSE))=TRUE,"Invalid ID#",VLOOKUP($A92,#REF!,8,FALSE))</f>
        <v>#REF!</v>
      </c>
      <c r="G92" s="488" t="e">
        <f>IF(ISNA(VLOOKUP($A92,#REF!,12,FALSE))=TRUE,"Invalid ID#",VLOOKUP($A92,#REF!,12,FALSE))</f>
        <v>#REF!</v>
      </c>
      <c r="H92" s="485">
        <v>0</v>
      </c>
      <c r="I92" s="486" t="e">
        <f>IF(ISTEXT((VLOOKUP(A92,#REF!,13,FALSE))),(VLOOKUP(A92,#REF!,13,FALSE)),IF(ISNUMBER(VLOOKUP(A92,#REF!,13,FALSE))*ExchangeRate,VLOOKUP(A92,#REF!,13,FALSE))*ExchangeRate)</f>
        <v>#REF!</v>
      </c>
      <c r="J92" s="487" t="e">
        <f>IF(ISTEXT(I92),I92,H92*I92)</f>
        <v>#REF!</v>
      </c>
      <c r="K92" s="485"/>
      <c r="L92" s="488" t="e">
        <f>IF(ISNA(VLOOKUP($A92,#REF!,14,FALSE))=TRUE,"Invalid ID#",VLOOKUP($A92,#REF!,14,FALSE))</f>
        <v>#REF!</v>
      </c>
      <c r="M92" s="516" t="e">
        <f>IF(ISNA(VLOOKUP($A92,#REF!,15,FALSE))=TRUE,"Invalid ID#",VLOOKUP($A92,#REF!,15,FALSE))</f>
        <v>#REF!</v>
      </c>
      <c r="N92" s="490" t="e">
        <f>IF(ISNA(VLOOKUP($A92,#REF!,16,FALSE))=TRUE,"Invalid ID#",VLOOKUP($A92,#REF!,16,FALSE))</f>
        <v>#REF!</v>
      </c>
      <c r="O92" s="491" t="e">
        <f>ROUNDUP((H92*N92),0)</f>
        <v>#REF!</v>
      </c>
      <c r="P92" s="492" t="e">
        <f>IF(ISNA(VLOOKUP($A92,#REF!,17,FALSE))=TRUE,"Invalid ID#",VLOOKUP($A92,#REF!,17,FALSE))</f>
        <v>#REF!</v>
      </c>
      <c r="Q92" s="492" t="e">
        <f>IF(ISNA(VLOOKUP($A92,#REF!,18,FALSE))=TRUE,"Invalid ID#",VLOOKUP($A92,#REF!,18,FALSE))</f>
        <v>#REF!</v>
      </c>
      <c r="R92" s="492" t="e">
        <f>IF(ISNA(VLOOKUP($A92,#REF!,19,FALSE))=TRUE,"Invalid ID#",VLOOKUP($A92,#REF!,19,FALSE))</f>
        <v>#REF!</v>
      </c>
    </row>
    <row r="93" spans="1:18" s="100" customFormat="1" ht="12" customHeight="1" outlineLevel="1">
      <c r="A93" s="481" t="s">
        <v>20</v>
      </c>
      <c r="B93" s="482" t="e">
        <f>IF(ISNA(VLOOKUP($A93,#REF!,9,FALSE))=TRUE,"Invalid ID#",VLOOKUP($A93,#REF!,9,FALSE))</f>
        <v>#REF!</v>
      </c>
      <c r="C93" s="482" t="e">
        <f>IF(ISNA(VLOOKUP($A93,#REF!,10,FALSE))=TRUE,"Invalid ID#",VLOOKUP($A93,#REF!,10,FALSE))</f>
        <v>#REF!</v>
      </c>
      <c r="D93" s="483"/>
      <c r="E93" s="488" t="e">
        <f>IF(ISNA(VLOOKUP($A93,#REF!,7,FALSE))=TRUE,"Invalid ID#",VLOOKUP($A93,#REF!,7,FALSE))</f>
        <v>#REF!</v>
      </c>
      <c r="F93" s="488" t="e">
        <f>IF(ISNA(VLOOKUP($A93,#REF!,8,FALSE))=TRUE,"Invalid ID#",VLOOKUP($A93,#REF!,8,FALSE))</f>
        <v>#REF!</v>
      </c>
      <c r="G93" s="488" t="e">
        <f>IF(ISNA(VLOOKUP($A93,#REF!,12,FALSE))=TRUE,"Invalid ID#",VLOOKUP($A93,#REF!,12,FALSE))</f>
        <v>#REF!</v>
      </c>
      <c r="H93" s="485">
        <v>0</v>
      </c>
      <c r="I93" s="486" t="e">
        <f>IF(ISTEXT((VLOOKUP(A93,#REF!,13,FALSE))),(VLOOKUP(A93,#REF!,13,FALSE)),IF(ISNUMBER(VLOOKUP(A93,#REF!,13,FALSE))*ExchangeRate,VLOOKUP(A93,#REF!,13,FALSE))*ExchangeRate)</f>
        <v>#REF!</v>
      </c>
      <c r="J93" s="487" t="e">
        <f>IF(ISTEXT(I93),I93,H93*I93)</f>
        <v>#REF!</v>
      </c>
      <c r="K93" s="485"/>
      <c r="L93" s="488" t="e">
        <f>IF(ISNA(VLOOKUP($A93,#REF!,14,FALSE))=TRUE,"Invalid ID#",VLOOKUP($A93,#REF!,14,FALSE))</f>
        <v>#REF!</v>
      </c>
      <c r="M93" s="516" t="e">
        <f>IF(ISNA(VLOOKUP($A93,#REF!,15,FALSE))=TRUE,"Invalid ID#",VLOOKUP($A93,#REF!,15,FALSE))</f>
        <v>#REF!</v>
      </c>
      <c r="N93" s="490" t="e">
        <f>IF(ISNA(VLOOKUP($A93,#REF!,16,FALSE))=TRUE,"Invalid ID#",VLOOKUP($A93,#REF!,16,FALSE))</f>
        <v>#REF!</v>
      </c>
      <c r="O93" s="491" t="e">
        <f>ROUNDUP((H93*N93),0)</f>
        <v>#REF!</v>
      </c>
      <c r="P93" s="492" t="e">
        <f>IF(ISNA(VLOOKUP($A93,#REF!,17,FALSE))=TRUE,"Invalid ID#",VLOOKUP($A93,#REF!,17,FALSE))</f>
        <v>#REF!</v>
      </c>
      <c r="Q93" s="492" t="e">
        <f>IF(ISNA(VLOOKUP($A93,#REF!,18,FALSE))=TRUE,"Invalid ID#",VLOOKUP($A93,#REF!,18,FALSE))</f>
        <v>#REF!</v>
      </c>
      <c r="R93" s="492" t="e">
        <f>IF(ISNA(VLOOKUP($A93,#REF!,19,FALSE))=TRUE,"Invalid ID#",VLOOKUP($A93,#REF!,19,FALSE))</f>
        <v>#REF!</v>
      </c>
    </row>
    <row r="94" spans="1:18" s="100" customFormat="1" ht="12" customHeight="1" outlineLevel="1">
      <c r="A94" s="481" t="s">
        <v>20</v>
      </c>
      <c r="B94" s="482" t="e">
        <f>IF(ISNA(VLOOKUP($A94,#REF!,9,FALSE))=TRUE,"Invalid ID#",VLOOKUP($A94,#REF!,9,FALSE))</f>
        <v>#REF!</v>
      </c>
      <c r="C94" s="482" t="e">
        <f>IF(ISNA(VLOOKUP($A94,#REF!,10,FALSE))=TRUE,"Invalid ID#",VLOOKUP($A94,#REF!,10,FALSE))</f>
        <v>#REF!</v>
      </c>
      <c r="D94" s="483"/>
      <c r="E94" s="488" t="e">
        <f>IF(ISNA(VLOOKUP($A94,#REF!,7,FALSE))=TRUE,"Invalid ID#",VLOOKUP($A94,#REF!,7,FALSE))</f>
        <v>#REF!</v>
      </c>
      <c r="F94" s="488" t="e">
        <f>IF(ISNA(VLOOKUP($A94,#REF!,8,FALSE))=TRUE,"Invalid ID#",VLOOKUP($A94,#REF!,8,FALSE))</f>
        <v>#REF!</v>
      </c>
      <c r="G94" s="488" t="e">
        <f>IF(ISNA(VLOOKUP($A94,#REF!,12,FALSE))=TRUE,"Invalid ID#",VLOOKUP($A94,#REF!,12,FALSE))</f>
        <v>#REF!</v>
      </c>
      <c r="H94" s="485">
        <v>0</v>
      </c>
      <c r="I94" s="486" t="e">
        <f>IF(ISTEXT((VLOOKUP(A94,#REF!,13,FALSE))),(VLOOKUP(A94,#REF!,13,FALSE)),IF(ISNUMBER(VLOOKUP(A94,#REF!,13,FALSE))*ExchangeRate,VLOOKUP(A94,#REF!,13,FALSE))*ExchangeRate)</f>
        <v>#REF!</v>
      </c>
      <c r="J94" s="487" t="e">
        <f>IF(ISTEXT(I94),I94,H94*I94)</f>
        <v>#REF!</v>
      </c>
      <c r="K94" s="485"/>
      <c r="L94" s="488" t="e">
        <f>IF(ISNA(VLOOKUP($A94,#REF!,14,FALSE))=TRUE,"Invalid ID#",VLOOKUP($A94,#REF!,14,FALSE))</f>
        <v>#REF!</v>
      </c>
      <c r="M94" s="516" t="e">
        <f>IF(ISNA(VLOOKUP($A94,#REF!,15,FALSE))=TRUE,"Invalid ID#",VLOOKUP($A94,#REF!,15,FALSE))</f>
        <v>#REF!</v>
      </c>
      <c r="N94" s="490" t="e">
        <f>IF(ISNA(VLOOKUP($A94,#REF!,16,FALSE))=TRUE,"Invalid ID#",VLOOKUP($A94,#REF!,16,FALSE))</f>
        <v>#REF!</v>
      </c>
      <c r="O94" s="491" t="e">
        <f>ROUNDUP((H94*N94),0)</f>
        <v>#REF!</v>
      </c>
      <c r="P94" s="492" t="e">
        <f>IF(ISNA(VLOOKUP($A94,#REF!,17,FALSE))=TRUE,"Invalid ID#",VLOOKUP($A94,#REF!,17,FALSE))</f>
        <v>#REF!</v>
      </c>
      <c r="Q94" s="492" t="e">
        <f>IF(ISNA(VLOOKUP($A94,#REF!,18,FALSE))=TRUE,"Invalid ID#",VLOOKUP($A94,#REF!,18,FALSE))</f>
        <v>#REF!</v>
      </c>
      <c r="R94" s="492" t="e">
        <f>IF(ISNA(VLOOKUP($A94,#REF!,19,FALSE))=TRUE,"Invalid ID#",VLOOKUP($A94,#REF!,19,FALSE))</f>
        <v>#REF!</v>
      </c>
    </row>
    <row r="95" spans="1:18" s="100" customFormat="1" ht="12" customHeight="1" outlineLevel="1">
      <c r="A95" s="481" t="s">
        <v>20</v>
      </c>
      <c r="B95" s="482" t="e">
        <f>IF(ISNA(VLOOKUP($A95,#REF!,9,FALSE))=TRUE,"Invalid ID#",VLOOKUP($A95,#REF!,9,FALSE))</f>
        <v>#REF!</v>
      </c>
      <c r="C95" s="482" t="e">
        <f>IF(ISNA(VLOOKUP($A95,#REF!,10,FALSE))=TRUE,"Invalid ID#",VLOOKUP($A95,#REF!,10,FALSE))</f>
        <v>#REF!</v>
      </c>
      <c r="D95" s="483"/>
      <c r="E95" s="488" t="e">
        <f>IF(ISNA(VLOOKUP($A95,#REF!,7,FALSE))=TRUE,"Invalid ID#",VLOOKUP($A95,#REF!,7,FALSE))</f>
        <v>#REF!</v>
      </c>
      <c r="F95" s="488" t="e">
        <f>IF(ISNA(VLOOKUP($A95,#REF!,8,FALSE))=TRUE,"Invalid ID#",VLOOKUP($A95,#REF!,8,FALSE))</f>
        <v>#REF!</v>
      </c>
      <c r="G95" s="488" t="e">
        <f>IF(ISNA(VLOOKUP($A95,#REF!,12,FALSE))=TRUE,"Invalid ID#",VLOOKUP($A95,#REF!,12,FALSE))</f>
        <v>#REF!</v>
      </c>
      <c r="H95" s="485">
        <v>0</v>
      </c>
      <c r="I95" s="486" t="e">
        <f>IF(ISTEXT((VLOOKUP(A95,#REF!,13,FALSE))),(VLOOKUP(A95,#REF!,13,FALSE)),IF(ISNUMBER(VLOOKUP(A95,#REF!,13,FALSE))*ExchangeRate,VLOOKUP(A95,#REF!,13,FALSE))*ExchangeRate)</f>
        <v>#REF!</v>
      </c>
      <c r="J95" s="487" t="e">
        <f>IF(ISTEXT(I95),I95,H95*I95)</f>
        <v>#REF!</v>
      </c>
      <c r="K95" s="485"/>
      <c r="L95" s="488" t="e">
        <f>IF(ISNA(VLOOKUP($A95,#REF!,14,FALSE))=TRUE,"Invalid ID#",VLOOKUP($A95,#REF!,14,FALSE))</f>
        <v>#REF!</v>
      </c>
      <c r="M95" s="516" t="e">
        <f>IF(ISNA(VLOOKUP($A95,#REF!,15,FALSE))=TRUE,"Invalid ID#",VLOOKUP($A95,#REF!,15,FALSE))</f>
        <v>#REF!</v>
      </c>
      <c r="N95" s="490" t="e">
        <f>IF(ISNA(VLOOKUP($A95,#REF!,16,FALSE))=TRUE,"Invalid ID#",VLOOKUP($A95,#REF!,16,FALSE))</f>
        <v>#REF!</v>
      </c>
      <c r="O95" s="491" t="e">
        <f>ROUNDUP((H95*N95),0)</f>
        <v>#REF!</v>
      </c>
      <c r="P95" s="492" t="e">
        <f>IF(ISNA(VLOOKUP($A95,#REF!,17,FALSE))=TRUE,"Invalid ID#",VLOOKUP($A95,#REF!,17,FALSE))</f>
        <v>#REF!</v>
      </c>
      <c r="Q95" s="492" t="e">
        <f>IF(ISNA(VLOOKUP($A95,#REF!,18,FALSE))=TRUE,"Invalid ID#",VLOOKUP($A95,#REF!,18,FALSE))</f>
        <v>#REF!</v>
      </c>
      <c r="R95" s="492" t="e">
        <f>IF(ISNA(VLOOKUP($A95,#REF!,19,FALSE))=TRUE,"Invalid ID#",VLOOKUP($A95,#REF!,19,FALSE))</f>
        <v>#REF!</v>
      </c>
    </row>
    <row r="96" spans="1:18" s="100" customFormat="1" ht="12" customHeight="1" outlineLevel="1">
      <c r="A96" s="481"/>
      <c r="B96" s="482"/>
      <c r="C96" s="482"/>
      <c r="D96" s="515"/>
      <c r="E96" s="484"/>
      <c r="F96" s="484"/>
      <c r="G96" s="484" t="s">
        <v>134</v>
      </c>
      <c r="H96" s="485">
        <v>1</v>
      </c>
      <c r="I96" s="486" t="e">
        <f>SUM(J10:J95)*Install</f>
        <v>#REF!</v>
      </c>
      <c r="J96" s="487" t="e">
        <f>SUM(H96*I96)</f>
        <v>#REF!</v>
      </c>
      <c r="K96" s="485"/>
      <c r="L96" s="488"/>
      <c r="M96" s="488"/>
      <c r="N96" s="490"/>
      <c r="O96" s="491"/>
      <c r="P96" s="492"/>
      <c r="Q96" s="492"/>
      <c r="R96" s="492"/>
    </row>
    <row r="97" spans="1:18" s="100" customFormat="1" ht="12" customHeight="1" outlineLevel="1">
      <c r="A97" s="481"/>
      <c r="B97" s="482"/>
      <c r="C97" s="482"/>
      <c r="D97" s="515"/>
      <c r="E97" s="484"/>
      <c r="F97" s="484"/>
      <c r="G97" s="484" t="s">
        <v>51</v>
      </c>
      <c r="H97" s="485"/>
      <c r="I97" s="486"/>
      <c r="J97" s="487"/>
      <c r="K97" s="485"/>
      <c r="L97" s="488"/>
      <c r="M97" s="488"/>
      <c r="N97" s="490"/>
      <c r="O97" s="491"/>
      <c r="P97" s="492"/>
      <c r="Q97" s="492"/>
      <c r="R97" s="492"/>
    </row>
    <row r="98" spans="1:18" s="100" customFormat="1" ht="12" customHeight="1" outlineLevel="1" thickBot="1">
      <c r="A98" s="481"/>
      <c r="B98" s="482"/>
      <c r="C98" s="482"/>
      <c r="D98" s="515"/>
      <c r="E98" s="484"/>
      <c r="F98" s="484"/>
      <c r="G98" s="484" t="s">
        <v>52</v>
      </c>
      <c r="H98" s="485"/>
      <c r="I98" s="486"/>
      <c r="J98" s="487"/>
      <c r="K98" s="485"/>
      <c r="L98" s="488"/>
      <c r="M98" s="488"/>
      <c r="N98" s="490"/>
      <c r="O98" s="491"/>
      <c r="P98" s="492"/>
      <c r="Q98" s="492"/>
      <c r="R98" s="492"/>
    </row>
    <row r="99" spans="1:18" s="100" customFormat="1" ht="12" customHeight="1" outlineLevel="1" thickTop="1">
      <c r="A99" s="97"/>
      <c r="B99" s="98"/>
      <c r="C99" s="98"/>
      <c r="D99" s="99"/>
      <c r="E99" s="24"/>
      <c r="F99" s="325"/>
      <c r="G99" s="24"/>
      <c r="H99" s="18"/>
      <c r="I99" s="25"/>
      <c r="J99" s="495"/>
      <c r="K99" s="496" t="e">
        <f>SUM(J91:J99)</f>
        <v>#REF!</v>
      </c>
      <c r="L99" s="451"/>
      <c r="M99" s="451"/>
      <c r="N99" s="27"/>
      <c r="O99" s="28"/>
      <c r="P99" s="29"/>
      <c r="Q99" s="29"/>
      <c r="R99" s="29"/>
    </row>
    <row r="100" spans="1:18" s="104" customFormat="1" ht="12" customHeight="1" outlineLevel="1">
      <c r="A100" s="101"/>
      <c r="B100" s="102"/>
      <c r="C100" s="102"/>
      <c r="D100" s="24"/>
      <c r="E100" s="103"/>
      <c r="F100" s="103"/>
      <c r="G100" s="103"/>
      <c r="H100" s="12"/>
      <c r="I100" s="12"/>
      <c r="J100" s="26"/>
      <c r="L100" s="452"/>
      <c r="M100" s="452"/>
      <c r="N100" s="8"/>
      <c r="O100" s="106"/>
      <c r="P100" s="9"/>
      <c r="Q100" s="9"/>
      <c r="R100" s="9"/>
    </row>
    <row r="101" spans="1:18" s="114" customFormat="1" ht="12" customHeight="1" collapsed="1">
      <c r="A101" s="107"/>
      <c r="B101" s="108"/>
      <c r="C101" s="108"/>
      <c r="D101" s="92" t="s">
        <v>92</v>
      </c>
      <c r="E101" s="109"/>
      <c r="F101" s="109"/>
      <c r="G101" s="111"/>
      <c r="H101" s="112"/>
      <c r="I101" s="112"/>
      <c r="J101" s="116"/>
      <c r="K101" s="13"/>
      <c r="L101" s="453"/>
      <c r="M101" s="453"/>
      <c r="N101" s="10"/>
      <c r="O101" s="113"/>
      <c r="P101" s="11"/>
      <c r="Q101" s="11"/>
      <c r="R101" s="11"/>
    </row>
    <row r="102" spans="1:18" ht="12" customHeight="1" thickBot="1">
      <c r="D102" s="117"/>
      <c r="E102" s="117"/>
      <c r="F102" s="117"/>
      <c r="G102" s="117"/>
      <c r="H102" s="118"/>
      <c r="I102" s="119"/>
      <c r="J102" s="120"/>
      <c r="K102" s="120"/>
      <c r="L102" s="454"/>
      <c r="M102" s="454"/>
      <c r="N102" s="121"/>
      <c r="O102" s="28"/>
      <c r="P102" s="122"/>
      <c r="Q102" s="122"/>
      <c r="R102" s="122"/>
    </row>
    <row r="103" spans="1:18" s="100" customFormat="1" ht="12" customHeight="1" thickTop="1">
      <c r="A103" s="97"/>
      <c r="B103" s="98"/>
      <c r="C103" s="98"/>
      <c r="D103" s="123"/>
      <c r="E103" s="124"/>
      <c r="F103" s="124"/>
      <c r="G103" s="502" t="s">
        <v>27</v>
      </c>
      <c r="H103" s="503"/>
      <c r="I103" s="500"/>
      <c r="J103" s="495" t="e">
        <f>SUM(J10:J101)</f>
        <v>#REF!</v>
      </c>
      <c r="K103" s="496" t="e">
        <f>SUM(K10:K101)</f>
        <v>#REF!</v>
      </c>
      <c r="L103" s="455"/>
      <c r="M103" s="455"/>
      <c r="N103" s="121"/>
      <c r="O103" s="28"/>
      <c r="P103" s="122"/>
      <c r="Q103" s="122"/>
      <c r="R103" s="122"/>
    </row>
    <row r="104" spans="1:18" s="100" customFormat="1" ht="12" customHeight="1">
      <c r="A104" s="97"/>
      <c r="B104" s="98"/>
      <c r="C104" s="98"/>
      <c r="D104" s="123"/>
      <c r="E104" s="125"/>
      <c r="F104" s="125"/>
      <c r="G104" s="504"/>
      <c r="H104" s="503"/>
      <c r="I104" s="500"/>
      <c r="J104" s="487"/>
      <c r="K104" s="485"/>
      <c r="L104" s="456"/>
      <c r="M104" s="456"/>
      <c r="N104" s="121"/>
      <c r="O104" s="28"/>
      <c r="P104" s="122"/>
      <c r="Q104" s="122"/>
      <c r="R104" s="122"/>
    </row>
    <row r="105" spans="1:18" s="104" customFormat="1" ht="12" customHeight="1">
      <c r="A105" s="101"/>
      <c r="B105" s="102"/>
      <c r="C105" s="102"/>
      <c r="D105" s="24"/>
      <c r="E105" s="124"/>
      <c r="F105" s="124"/>
      <c r="G105" s="502" t="s">
        <v>34</v>
      </c>
      <c r="H105" s="503"/>
      <c r="I105" s="501"/>
      <c r="J105" s="497" t="e">
        <f>INSTALLATION_PERCENTAGE*K103*$N105</f>
        <v>#REF!</v>
      </c>
      <c r="K105" s="485" t="s">
        <v>2</v>
      </c>
      <c r="M105" s="470" t="str">
        <f t="shared" ref="M105:M106" si="16">"◄ Enter Multiplier for "&amp;$G105</f>
        <v xml:space="preserve">◄ Enter Multiplier for Installation Labor </v>
      </c>
      <c r="N105" s="514">
        <v>0</v>
      </c>
      <c r="O105" s="106"/>
      <c r="P105" s="9"/>
      <c r="Q105" s="9"/>
      <c r="R105" s="9"/>
    </row>
    <row r="106" spans="1:18" s="104" customFormat="1" ht="12" customHeight="1" thickBot="1">
      <c r="A106" s="101"/>
      <c r="B106" s="102"/>
      <c r="C106" s="102"/>
      <c r="D106" s="24"/>
      <c r="E106" s="126"/>
      <c r="F106" s="126"/>
      <c r="G106" s="505" t="s">
        <v>150</v>
      </c>
      <c r="H106" s="503"/>
      <c r="I106" s="501"/>
      <c r="J106" s="497" t="e">
        <f>Program_Percentage*K103*$N106</f>
        <v>#REF!</v>
      </c>
      <c r="K106" s="485" t="s">
        <v>2</v>
      </c>
      <c r="M106" s="470" t="str">
        <f t="shared" si="16"/>
        <v>◄ Enter Multiplier for System Configuration</v>
      </c>
      <c r="N106" s="514">
        <v>0</v>
      </c>
      <c r="O106" s="106"/>
      <c r="P106" s="9"/>
      <c r="Q106" s="9"/>
      <c r="R106" s="9"/>
    </row>
    <row r="107" spans="1:18" s="104" customFormat="1" ht="12" customHeight="1" thickTop="1">
      <c r="A107" s="101"/>
      <c r="B107" s="102"/>
      <c r="C107" s="102"/>
      <c r="D107" s="24"/>
      <c r="E107" s="124"/>
      <c r="F107" s="124"/>
      <c r="G107" s="502" t="s">
        <v>47</v>
      </c>
      <c r="H107" s="503"/>
      <c r="I107" s="500"/>
      <c r="J107" s="499" t="s">
        <v>2</v>
      </c>
      <c r="K107" s="496" t="e">
        <f>SUM(J105:J106)</f>
        <v>#REF!</v>
      </c>
      <c r="L107" s="455"/>
      <c r="M107" s="455"/>
      <c r="N107" s="8"/>
      <c r="O107" s="106"/>
      <c r="P107" s="9"/>
      <c r="Q107" s="9"/>
      <c r="R107" s="9"/>
    </row>
    <row r="108" spans="1:18" s="104" customFormat="1" ht="12" customHeight="1" thickBot="1">
      <c r="A108" s="101"/>
      <c r="B108" s="102"/>
      <c r="C108" s="102"/>
      <c r="D108" s="24"/>
      <c r="E108" s="124"/>
      <c r="F108" s="124"/>
      <c r="G108" s="502"/>
      <c r="H108" s="506"/>
      <c r="I108" s="500"/>
      <c r="J108" s="498"/>
      <c r="K108" s="494"/>
      <c r="L108" s="455"/>
      <c r="M108" s="455"/>
      <c r="N108" s="8"/>
      <c r="O108" s="106"/>
      <c r="P108" s="9"/>
      <c r="Q108" s="9"/>
      <c r="R108" s="9"/>
    </row>
    <row r="109" spans="1:18" s="104" customFormat="1" ht="12" customHeight="1" thickTop="1">
      <c r="A109" s="101"/>
      <c r="B109" s="102"/>
      <c r="C109" s="102"/>
      <c r="D109" s="24"/>
      <c r="E109" s="124"/>
      <c r="F109" s="124"/>
      <c r="G109" s="502" t="s">
        <v>57</v>
      </c>
      <c r="H109" s="506"/>
      <c r="I109" s="500"/>
      <c r="J109" s="499"/>
      <c r="K109" s="496" t="e">
        <f>SUM(K103:K108)</f>
        <v>#REF!</v>
      </c>
      <c r="L109" s="455"/>
      <c r="M109" s="455"/>
      <c r="N109" s="8"/>
      <c r="O109" s="106"/>
      <c r="P109" s="9"/>
      <c r="Q109" s="9"/>
      <c r="R109" s="9"/>
    </row>
    <row r="110" spans="1:18" s="104" customFormat="1" ht="12" customHeight="1">
      <c r="A110" s="101"/>
      <c r="B110" s="102"/>
      <c r="C110" s="102"/>
      <c r="D110" s="24"/>
      <c r="E110" s="124"/>
      <c r="F110" s="124"/>
      <c r="G110" s="502"/>
      <c r="H110" s="506"/>
      <c r="I110" s="500"/>
      <c r="J110" s="497"/>
      <c r="K110" s="485"/>
      <c r="L110" s="455"/>
      <c r="M110" s="455"/>
      <c r="N110" s="8"/>
      <c r="O110" s="106"/>
      <c r="P110" s="9"/>
      <c r="Q110" s="9"/>
      <c r="R110" s="9"/>
    </row>
    <row r="111" spans="1:18" s="104" customFormat="1" ht="12" customHeight="1">
      <c r="A111" s="101"/>
      <c r="B111" s="102"/>
      <c r="C111" s="102"/>
      <c r="D111" s="24"/>
      <c r="E111" s="128"/>
      <c r="F111" s="128"/>
      <c r="G111" s="507" t="e">
        <f>CONCATENATE("Freight &amp; General Administration at"," ",Freight*100,"%")</f>
        <v>#REF!</v>
      </c>
      <c r="H111" s="506"/>
      <c r="I111" s="501"/>
      <c r="J111" s="497" t="e">
        <f>Freight*$K103</f>
        <v>#REF!</v>
      </c>
      <c r="K111" s="485"/>
      <c r="L111" s="459"/>
      <c r="M111" s="459"/>
      <c r="N111" s="8"/>
      <c r="O111" s="106"/>
      <c r="P111" s="9"/>
      <c r="Q111" s="9"/>
      <c r="R111" s="9"/>
    </row>
    <row r="112" spans="1:18" s="104" customFormat="1" ht="12" customHeight="1">
      <c r="A112" s="101"/>
      <c r="B112" s="102"/>
      <c r="C112" s="102"/>
      <c r="D112" s="24"/>
      <c r="E112" s="128"/>
      <c r="F112" s="128"/>
      <c r="G112" s="507" t="e">
        <f>CONCATENATE("State &amp; Local Taxes at"," ",Taxes*100,"%")</f>
        <v>#REF!</v>
      </c>
      <c r="H112" s="506"/>
      <c r="I112" s="508"/>
      <c r="J112" s="497" t="e">
        <f>Taxes*($K103+$K107+$J111)</f>
        <v>#REF!</v>
      </c>
      <c r="K112" s="485"/>
      <c r="L112" s="459"/>
      <c r="M112" s="459"/>
      <c r="N112" s="8"/>
      <c r="O112" s="106"/>
      <c r="P112" s="9"/>
      <c r="Q112" s="9"/>
      <c r="R112" s="9"/>
    </row>
    <row r="113" spans="1:18" s="104" customFormat="1" ht="12" customHeight="1" thickBot="1">
      <c r="A113" s="101"/>
      <c r="B113" s="102"/>
      <c r="C113" s="102"/>
      <c r="D113" s="24"/>
      <c r="E113" s="128"/>
      <c r="F113" s="128"/>
      <c r="G113" s="507" t="e">
        <f>CONCATENATE("Contingency at"," ",Contingency*100,"%")</f>
        <v>#REF!</v>
      </c>
      <c r="H113" s="506"/>
      <c r="I113" s="500" t="s">
        <v>2</v>
      </c>
      <c r="J113" s="493" t="e">
        <f>SUM(J103:J112)*Contingency</f>
        <v>#REF!</v>
      </c>
      <c r="K113" s="494"/>
      <c r="L113" s="459"/>
      <c r="M113" s="459"/>
      <c r="N113" s="8"/>
      <c r="O113" s="106"/>
      <c r="P113" s="9"/>
      <c r="Q113" s="9"/>
      <c r="R113" s="9"/>
    </row>
    <row r="114" spans="1:18" s="104" customFormat="1" ht="12" customHeight="1" thickTop="1">
      <c r="A114" s="101"/>
      <c r="B114" s="102"/>
      <c r="C114" s="102"/>
      <c r="D114" s="24"/>
      <c r="E114" s="124"/>
      <c r="F114" s="124"/>
      <c r="G114" s="502" t="s">
        <v>48</v>
      </c>
      <c r="H114" s="506"/>
      <c r="I114" s="500"/>
      <c r="J114" s="499"/>
      <c r="K114" s="496" t="e">
        <f>SUM(J111:J114)</f>
        <v>#REF!</v>
      </c>
      <c r="L114" s="455"/>
      <c r="M114" s="455"/>
      <c r="N114" s="8"/>
      <c r="O114" s="106"/>
      <c r="P114" s="9"/>
      <c r="Q114" s="9"/>
      <c r="R114" s="9"/>
    </row>
    <row r="115" spans="1:18" s="104" customFormat="1" ht="12" customHeight="1">
      <c r="A115" s="101"/>
      <c r="B115" s="102"/>
      <c r="C115" s="102"/>
      <c r="D115" s="24"/>
      <c r="E115" s="127"/>
      <c r="F115" s="127"/>
      <c r="G115" s="127" t="s">
        <v>2</v>
      </c>
      <c r="H115" s="18"/>
      <c r="I115" s="129"/>
      <c r="J115" s="26"/>
      <c r="K115" s="18"/>
      <c r="L115" s="458"/>
      <c r="M115" s="458"/>
      <c r="N115" s="8"/>
      <c r="O115" s="106"/>
      <c r="P115" s="9"/>
      <c r="Q115" s="9"/>
      <c r="R115" s="9"/>
    </row>
    <row r="116" spans="1:18" s="104" customFormat="1" ht="12" customHeight="1" thickBot="1">
      <c r="A116" s="101"/>
      <c r="B116" s="102"/>
      <c r="C116" s="102"/>
      <c r="D116" s="130"/>
      <c r="E116" s="131"/>
      <c r="F116" s="131"/>
      <c r="G116" s="131" t="s">
        <v>29</v>
      </c>
      <c r="H116" s="132"/>
      <c r="I116" s="133" t="s">
        <v>2</v>
      </c>
      <c r="J116" s="30" t="e">
        <f>SUM(J103:J115)</f>
        <v>#REF!</v>
      </c>
      <c r="K116" s="31" t="e">
        <f>SUM(K109:K115)</f>
        <v>#REF!</v>
      </c>
      <c r="L116" s="460"/>
      <c r="M116" s="549"/>
      <c r="N116" s="33"/>
      <c r="O116" s="32" t="e">
        <f>SUM(O7:O113)</f>
        <v>#REF!</v>
      </c>
      <c r="P116" s="134"/>
      <c r="Q116" s="135"/>
      <c r="R116" s="134"/>
    </row>
    <row r="117" spans="1:18" ht="12" customHeight="1" thickTop="1">
      <c r="D117" s="117"/>
      <c r="E117" s="117"/>
      <c r="F117" s="117"/>
      <c r="G117" s="117"/>
      <c r="H117" s="136"/>
      <c r="I117" s="119"/>
      <c r="J117" s="120"/>
      <c r="K117" s="120"/>
      <c r="L117" s="454"/>
      <c r="M117" s="454"/>
    </row>
  </sheetData>
  <customSheetViews>
    <customSheetView guid="{2B0D0082-0D20-4A2C-926D-637157AC9557}" showPageBreaks="1" fitToPage="1" printArea="1">
      <pane ySplit="6" topLeftCell="A7" activePane="bottomLeft" state="frozen"/>
      <selection pane="bottomLeft" activeCell="A6" sqref="A6"/>
      <pageMargins left="0.25" right="0.25" top="0.5" bottom="0.5" header="0" footer="0.25"/>
      <printOptions horizontalCentered="1"/>
      <pageSetup scale="72" fitToHeight="4" orientation="portrait" r:id="rId1"/>
      <headerFooter alignWithMargins="0">
        <oddFooter>&amp;L&amp;"Arial,Bold"&amp;8Prepared by: The Sextant Group, Inc.&amp;C&amp;"Arial,Bold"&amp;8Sheet &amp;P&amp;R&amp;"Arial,Bold"&amp;8Date</oddFooter>
      </headerFooter>
    </customSheetView>
    <customSheetView guid="{4EECBBA4-BB24-4AE4-AAF8-A52C685C5932}" showPageBreaks="1" fitToPage="1" printArea="1">
      <pane ySplit="6" topLeftCell="A7" activePane="bottomLeft" state="frozen"/>
      <selection pane="bottomLeft" activeCell="G107" sqref="G107"/>
      <pageMargins left="0.25" right="0.25" top="0.5" bottom="0.5" header="0" footer="0.25"/>
      <printOptions horizontalCentered="1"/>
      <pageSetup scale="72" fitToHeight="4" orientation="portrait" r:id="rId2"/>
      <headerFooter alignWithMargins="0">
        <oddFooter>&amp;L&amp;"Arial,Bold"&amp;8Prepared by: The Sextant Group, Inc.&amp;C&amp;"Arial,Bold"&amp;8Sheet &amp;P&amp;R&amp;"Arial,Bold"&amp;8Date</oddFooter>
      </headerFooter>
    </customSheetView>
  </customSheetViews>
  <mergeCells count="3">
    <mergeCell ref="A1:C2"/>
    <mergeCell ref="P5:R5"/>
    <mergeCell ref="N5:O5"/>
  </mergeCells>
  <conditionalFormatting sqref="A96:A98">
    <cfRule type="expression" dxfId="79" priority="206" stopIfTrue="1">
      <formula>COUNTIF(#REF!,A96)&gt;1</formula>
    </cfRule>
  </conditionalFormatting>
  <conditionalFormatting sqref="A96:A98">
    <cfRule type="expression" dxfId="78" priority="205" stopIfTrue="1">
      <formula>COUNTIF(#REF!,A96)&gt;1</formula>
    </cfRule>
  </conditionalFormatting>
  <conditionalFormatting sqref="A96:A98">
    <cfRule type="expression" dxfId="77" priority="204" stopIfTrue="1">
      <formula>COUNTIF(#REF!,A96)&gt;1</formula>
    </cfRule>
  </conditionalFormatting>
  <conditionalFormatting sqref="A96:A98">
    <cfRule type="expression" dxfId="76" priority="203" stopIfTrue="1">
      <formula>COUNTIF(#REF!,A96)&gt;1</formula>
    </cfRule>
  </conditionalFormatting>
  <conditionalFormatting sqref="A96:A98">
    <cfRule type="expression" dxfId="75" priority="202" stopIfTrue="1">
      <formula>COUNTIF(#REF!,A96)&gt;1</formula>
    </cfRule>
  </conditionalFormatting>
  <conditionalFormatting sqref="A96:A98">
    <cfRule type="expression" dxfId="74" priority="201" stopIfTrue="1">
      <formula>COUNTIF(#REF!,A96)&gt;1</formula>
    </cfRule>
  </conditionalFormatting>
  <conditionalFormatting sqref="A96:A98">
    <cfRule type="expression" dxfId="73" priority="200" stopIfTrue="1">
      <formula>COUNTIF(#REF!,A96)&gt;1</formula>
    </cfRule>
  </conditionalFormatting>
  <conditionalFormatting sqref="A96:A98">
    <cfRule type="expression" dxfId="72" priority="199" stopIfTrue="1">
      <formula>COUNTIF(#REF!,A96)&gt;1</formula>
    </cfRule>
  </conditionalFormatting>
  <conditionalFormatting sqref="A96:A98">
    <cfRule type="expression" dxfId="71" priority="198" stopIfTrue="1">
      <formula>COUNTIF(#REF!,A96)&gt;1</formula>
    </cfRule>
  </conditionalFormatting>
  <conditionalFormatting sqref="A96:A98">
    <cfRule type="expression" dxfId="70" priority="197" stopIfTrue="1">
      <formula>COUNTIF(#REF!,A96)&gt;1</formula>
    </cfRule>
  </conditionalFormatting>
  <conditionalFormatting sqref="A96:A98">
    <cfRule type="expression" dxfId="69" priority="196" stopIfTrue="1">
      <formula>COUNTIF(#REF!,A96)&gt;1</formula>
    </cfRule>
  </conditionalFormatting>
  <conditionalFormatting sqref="A96:A98">
    <cfRule type="expression" dxfId="68" priority="195" stopIfTrue="1">
      <formula>COUNTIF(#REF!,A96)&gt;1</formula>
    </cfRule>
  </conditionalFormatting>
  <conditionalFormatting sqref="A96:A98">
    <cfRule type="expression" dxfId="67" priority="194" stopIfTrue="1">
      <formula>COUNTIF(#REF!,A96)&gt;1</formula>
    </cfRule>
  </conditionalFormatting>
  <conditionalFormatting sqref="A96:A98">
    <cfRule type="expression" dxfId="66" priority="193" stopIfTrue="1">
      <formula>COUNTIF(#REF!,A96)&gt;1</formula>
    </cfRule>
  </conditionalFormatting>
  <conditionalFormatting sqref="A96:A98">
    <cfRule type="expression" dxfId="65" priority="192" stopIfTrue="1">
      <formula>COUNTIF(#REF!,A96)&gt;1</formula>
    </cfRule>
  </conditionalFormatting>
  <conditionalFormatting sqref="A96:A98">
    <cfRule type="expression" dxfId="64" priority="191" stopIfTrue="1">
      <formula>COUNTIF(#REF!,A96)&gt;1</formula>
    </cfRule>
  </conditionalFormatting>
  <conditionalFormatting sqref="A96:A98">
    <cfRule type="expression" dxfId="63" priority="190" stopIfTrue="1">
      <formula>COUNTIF(#REF!,A96)&gt;1</formula>
    </cfRule>
  </conditionalFormatting>
  <conditionalFormatting sqref="A11:A17">
    <cfRule type="expression" dxfId="62" priority="63" stopIfTrue="1">
      <formula>COUNTIF(#REF!,A11)&gt;1</formula>
    </cfRule>
  </conditionalFormatting>
  <conditionalFormatting sqref="A11:A17">
    <cfRule type="expression" dxfId="61" priority="62" stopIfTrue="1">
      <formula>COUNTIF(#REF!,A11)&gt;1</formula>
    </cfRule>
  </conditionalFormatting>
  <conditionalFormatting sqref="A11:A17">
    <cfRule type="expression" dxfId="60" priority="61" stopIfTrue="1">
      <formula>COUNTIF(#REF!,A11)&gt;1</formula>
    </cfRule>
  </conditionalFormatting>
  <conditionalFormatting sqref="A11:A17">
    <cfRule type="expression" dxfId="59" priority="58" stopIfTrue="1">
      <formula>COUNTIF(#REF!,A11)&gt;1</formula>
    </cfRule>
  </conditionalFormatting>
  <conditionalFormatting sqref="A11:A17">
    <cfRule type="expression" dxfId="58" priority="57" stopIfTrue="1">
      <formula>COUNTIF(#REF!,A11)&gt;1</formula>
    </cfRule>
  </conditionalFormatting>
  <conditionalFormatting sqref="A11:A17">
    <cfRule type="expression" dxfId="57" priority="60" stopIfTrue="1">
      <formula>COUNTIF(#REF!,A11)&gt;1</formula>
    </cfRule>
  </conditionalFormatting>
  <conditionalFormatting sqref="A11:A17">
    <cfRule type="expression" dxfId="56" priority="59" stopIfTrue="1">
      <formula>COUNTIF(#REF!,A11)&gt;1</formula>
    </cfRule>
  </conditionalFormatting>
  <conditionalFormatting sqref="A21:A27">
    <cfRule type="expression" dxfId="55" priority="56" stopIfTrue="1">
      <formula>COUNTIF(#REF!,A21)&gt;1</formula>
    </cfRule>
  </conditionalFormatting>
  <conditionalFormatting sqref="A21:A27">
    <cfRule type="expression" dxfId="54" priority="55" stopIfTrue="1">
      <formula>COUNTIF(#REF!,A21)&gt;1</formula>
    </cfRule>
  </conditionalFormatting>
  <conditionalFormatting sqref="A21:A27">
    <cfRule type="expression" dxfId="53" priority="54" stopIfTrue="1">
      <formula>COUNTIF(#REF!,A21)&gt;1</formula>
    </cfRule>
  </conditionalFormatting>
  <conditionalFormatting sqref="A21:A27">
    <cfRule type="expression" dxfId="52" priority="51" stopIfTrue="1">
      <formula>COUNTIF(#REF!,A21)&gt;1</formula>
    </cfRule>
  </conditionalFormatting>
  <conditionalFormatting sqref="A21:A27">
    <cfRule type="expression" dxfId="51" priority="50" stopIfTrue="1">
      <formula>COUNTIF(#REF!,A21)&gt;1</formula>
    </cfRule>
  </conditionalFormatting>
  <conditionalFormatting sqref="A21:A27">
    <cfRule type="expression" dxfId="50" priority="53" stopIfTrue="1">
      <formula>COUNTIF(#REF!,A21)&gt;1</formula>
    </cfRule>
  </conditionalFormatting>
  <conditionalFormatting sqref="A21:A27">
    <cfRule type="expression" dxfId="49" priority="52" stopIfTrue="1">
      <formula>COUNTIF(#REF!,A21)&gt;1</formula>
    </cfRule>
  </conditionalFormatting>
  <conditionalFormatting sqref="A31:A37">
    <cfRule type="expression" dxfId="48" priority="49" stopIfTrue="1">
      <formula>COUNTIF(#REF!,A31)&gt;1</formula>
    </cfRule>
  </conditionalFormatting>
  <conditionalFormatting sqref="A31:A37">
    <cfRule type="expression" dxfId="47" priority="48" stopIfTrue="1">
      <formula>COUNTIF(#REF!,A31)&gt;1</formula>
    </cfRule>
  </conditionalFormatting>
  <conditionalFormatting sqref="A31:A37">
    <cfRule type="expression" dxfId="46" priority="47" stopIfTrue="1">
      <formula>COUNTIF(#REF!,A31)&gt;1</formula>
    </cfRule>
  </conditionalFormatting>
  <conditionalFormatting sqref="A31:A37">
    <cfRule type="expression" dxfId="45" priority="44" stopIfTrue="1">
      <formula>COUNTIF(#REF!,A31)&gt;1</formula>
    </cfRule>
  </conditionalFormatting>
  <conditionalFormatting sqref="A31:A37">
    <cfRule type="expression" dxfId="44" priority="43" stopIfTrue="1">
      <formula>COUNTIF(#REF!,A31)&gt;1</formula>
    </cfRule>
  </conditionalFormatting>
  <conditionalFormatting sqref="A31:A37">
    <cfRule type="expression" dxfId="43" priority="46" stopIfTrue="1">
      <formula>COUNTIF(#REF!,A31)&gt;1</formula>
    </cfRule>
  </conditionalFormatting>
  <conditionalFormatting sqref="A31:A37">
    <cfRule type="expression" dxfId="42" priority="45" stopIfTrue="1">
      <formula>COUNTIF(#REF!,A31)&gt;1</formula>
    </cfRule>
  </conditionalFormatting>
  <conditionalFormatting sqref="A41:A47">
    <cfRule type="expression" dxfId="41" priority="42" stopIfTrue="1">
      <formula>COUNTIF(#REF!,A41)&gt;1</formula>
    </cfRule>
  </conditionalFormatting>
  <conditionalFormatting sqref="A41:A47">
    <cfRule type="expression" dxfId="40" priority="41" stopIfTrue="1">
      <formula>COUNTIF(#REF!,A41)&gt;1</formula>
    </cfRule>
  </conditionalFormatting>
  <conditionalFormatting sqref="A41:A47">
    <cfRule type="expression" dxfId="39" priority="40" stopIfTrue="1">
      <formula>COUNTIF(#REF!,A41)&gt;1</formula>
    </cfRule>
  </conditionalFormatting>
  <conditionalFormatting sqref="A41:A47">
    <cfRule type="expression" dxfId="38" priority="37" stopIfTrue="1">
      <formula>COUNTIF(#REF!,A41)&gt;1</formula>
    </cfRule>
  </conditionalFormatting>
  <conditionalFormatting sqref="A41:A47">
    <cfRule type="expression" dxfId="37" priority="36" stopIfTrue="1">
      <formula>COUNTIF(#REF!,A41)&gt;1</formula>
    </cfRule>
  </conditionalFormatting>
  <conditionalFormatting sqref="A41:A47">
    <cfRule type="expression" dxfId="36" priority="39" stopIfTrue="1">
      <formula>COUNTIF(#REF!,A41)&gt;1</formula>
    </cfRule>
  </conditionalFormatting>
  <conditionalFormatting sqref="A41:A47">
    <cfRule type="expression" dxfId="35" priority="38" stopIfTrue="1">
      <formula>COUNTIF(#REF!,A41)&gt;1</formula>
    </cfRule>
  </conditionalFormatting>
  <conditionalFormatting sqref="A51:A57">
    <cfRule type="expression" dxfId="34" priority="35" stopIfTrue="1">
      <formula>COUNTIF(#REF!,A51)&gt;1</formula>
    </cfRule>
  </conditionalFormatting>
  <conditionalFormatting sqref="A51:A57">
    <cfRule type="expression" dxfId="33" priority="34" stopIfTrue="1">
      <formula>COUNTIF(#REF!,A51)&gt;1</formula>
    </cfRule>
  </conditionalFormatting>
  <conditionalFormatting sqref="A51:A57">
    <cfRule type="expression" dxfId="32" priority="33" stopIfTrue="1">
      <formula>COUNTIF(#REF!,A51)&gt;1</formula>
    </cfRule>
  </conditionalFormatting>
  <conditionalFormatting sqref="A51:A57">
    <cfRule type="expression" dxfId="31" priority="30" stopIfTrue="1">
      <formula>COUNTIF(#REF!,A51)&gt;1</formula>
    </cfRule>
  </conditionalFormatting>
  <conditionalFormatting sqref="A51:A57">
    <cfRule type="expression" dxfId="30" priority="29" stopIfTrue="1">
      <formula>COUNTIF(#REF!,A51)&gt;1</formula>
    </cfRule>
  </conditionalFormatting>
  <conditionalFormatting sqref="A51:A57">
    <cfRule type="expression" dxfId="29" priority="32" stopIfTrue="1">
      <formula>COUNTIF(#REF!,A51)&gt;1</formula>
    </cfRule>
  </conditionalFormatting>
  <conditionalFormatting sqref="A51:A57">
    <cfRule type="expression" dxfId="28" priority="31" stopIfTrue="1">
      <formula>COUNTIF(#REF!,A51)&gt;1</formula>
    </cfRule>
  </conditionalFormatting>
  <conditionalFormatting sqref="A61:A67">
    <cfRule type="expression" dxfId="27" priority="28" stopIfTrue="1">
      <formula>COUNTIF(#REF!,A61)&gt;1</formula>
    </cfRule>
  </conditionalFormatting>
  <conditionalFormatting sqref="A61:A67">
    <cfRule type="expression" dxfId="26" priority="27" stopIfTrue="1">
      <formula>COUNTIF(#REF!,A61)&gt;1</formula>
    </cfRule>
  </conditionalFormatting>
  <conditionalFormatting sqref="A61:A67">
    <cfRule type="expression" dxfId="25" priority="26" stopIfTrue="1">
      <formula>COUNTIF(#REF!,A61)&gt;1</formula>
    </cfRule>
  </conditionalFormatting>
  <conditionalFormatting sqref="A61:A67">
    <cfRule type="expression" dxfId="24" priority="23" stopIfTrue="1">
      <formula>COUNTIF(#REF!,A61)&gt;1</formula>
    </cfRule>
  </conditionalFormatting>
  <conditionalFormatting sqref="A61:A67">
    <cfRule type="expression" dxfId="23" priority="22" stopIfTrue="1">
      <formula>COUNTIF(#REF!,A61)&gt;1</formula>
    </cfRule>
  </conditionalFormatting>
  <conditionalFormatting sqref="A61:A67">
    <cfRule type="expression" dxfId="22" priority="25" stopIfTrue="1">
      <formula>COUNTIF(#REF!,A61)&gt;1</formula>
    </cfRule>
  </conditionalFormatting>
  <conditionalFormatting sqref="A61:A67">
    <cfRule type="expression" dxfId="21" priority="24" stopIfTrue="1">
      <formula>COUNTIF(#REF!,A61)&gt;1</formula>
    </cfRule>
  </conditionalFormatting>
  <conditionalFormatting sqref="A71:A77">
    <cfRule type="expression" dxfId="20" priority="21" stopIfTrue="1">
      <formula>COUNTIF(#REF!,A71)&gt;1</formula>
    </cfRule>
  </conditionalFormatting>
  <conditionalFormatting sqref="A71:A77">
    <cfRule type="expression" dxfId="19" priority="20" stopIfTrue="1">
      <formula>COUNTIF(#REF!,A71)&gt;1</formula>
    </cfRule>
  </conditionalFormatting>
  <conditionalFormatting sqref="A71:A77">
    <cfRule type="expression" dxfId="18" priority="19" stopIfTrue="1">
      <formula>COUNTIF(#REF!,A71)&gt;1</formula>
    </cfRule>
  </conditionalFormatting>
  <conditionalFormatting sqref="A71:A77">
    <cfRule type="expression" dxfId="17" priority="16" stopIfTrue="1">
      <formula>COUNTIF(#REF!,A71)&gt;1</formula>
    </cfRule>
  </conditionalFormatting>
  <conditionalFormatting sqref="A71:A77">
    <cfRule type="expression" dxfId="16" priority="15" stopIfTrue="1">
      <formula>COUNTIF(#REF!,A71)&gt;1</formula>
    </cfRule>
  </conditionalFormatting>
  <conditionalFormatting sqref="A71:A77">
    <cfRule type="expression" dxfId="15" priority="18" stopIfTrue="1">
      <formula>COUNTIF(#REF!,A71)&gt;1</formula>
    </cfRule>
  </conditionalFormatting>
  <conditionalFormatting sqref="A71:A77">
    <cfRule type="expression" dxfId="14" priority="17" stopIfTrue="1">
      <formula>COUNTIF(#REF!,A71)&gt;1</formula>
    </cfRule>
  </conditionalFormatting>
  <conditionalFormatting sqref="A81:A87">
    <cfRule type="expression" dxfId="13" priority="14" stopIfTrue="1">
      <formula>COUNTIF(#REF!,A81)&gt;1</formula>
    </cfRule>
  </conditionalFormatting>
  <conditionalFormatting sqref="A81:A87">
    <cfRule type="expression" dxfId="12" priority="13" stopIfTrue="1">
      <formula>COUNTIF(#REF!,A81)&gt;1</formula>
    </cfRule>
  </conditionalFormatting>
  <conditionalFormatting sqref="A81:A87">
    <cfRule type="expression" dxfId="11" priority="12" stopIfTrue="1">
      <formula>COUNTIF(#REF!,A81)&gt;1</formula>
    </cfRule>
  </conditionalFormatting>
  <conditionalFormatting sqref="A81:A87">
    <cfRule type="expression" dxfId="10" priority="9" stopIfTrue="1">
      <formula>COUNTIF(#REF!,A81)&gt;1</formula>
    </cfRule>
  </conditionalFormatting>
  <conditionalFormatting sqref="A81:A87">
    <cfRule type="expression" dxfId="9" priority="8" stopIfTrue="1">
      <formula>COUNTIF(#REF!,A81)&gt;1</formula>
    </cfRule>
  </conditionalFormatting>
  <conditionalFormatting sqref="A81:A87">
    <cfRule type="expression" dxfId="8" priority="11" stopIfTrue="1">
      <formula>COUNTIF(#REF!,A81)&gt;1</formula>
    </cfRule>
  </conditionalFormatting>
  <conditionalFormatting sqref="A81:A87">
    <cfRule type="expression" dxfId="7" priority="10" stopIfTrue="1">
      <formula>COUNTIF(#REF!,A81)&gt;1</formula>
    </cfRule>
  </conditionalFormatting>
  <conditionalFormatting sqref="A91:A95">
    <cfRule type="expression" dxfId="6" priority="7" stopIfTrue="1">
      <formula>COUNTIF(#REF!,A91)&gt;1</formula>
    </cfRule>
  </conditionalFormatting>
  <conditionalFormatting sqref="A91:A95">
    <cfRule type="expression" dxfId="5" priority="6" stopIfTrue="1">
      <formula>COUNTIF(#REF!,A91)&gt;1</formula>
    </cfRule>
  </conditionalFormatting>
  <conditionalFormatting sqref="A91:A95">
    <cfRule type="expression" dxfId="4" priority="5" stopIfTrue="1">
      <formula>COUNTIF(#REF!,A91)&gt;1</formula>
    </cfRule>
  </conditionalFormatting>
  <conditionalFormatting sqref="A91:A95">
    <cfRule type="expression" dxfId="3" priority="2" stopIfTrue="1">
      <formula>COUNTIF(#REF!,A91)&gt;1</formula>
    </cfRule>
  </conditionalFormatting>
  <conditionalFormatting sqref="A91:A95">
    <cfRule type="expression" dxfId="2" priority="1" stopIfTrue="1">
      <formula>COUNTIF(#REF!,A91)&gt;1</formula>
    </cfRule>
  </conditionalFormatting>
  <conditionalFormatting sqref="A91:A95">
    <cfRule type="expression" dxfId="1" priority="4" stopIfTrue="1">
      <formula>COUNTIF(#REF!,A91)&gt;1</formula>
    </cfRule>
  </conditionalFormatting>
  <conditionalFormatting sqref="A91:A95">
    <cfRule type="expression" dxfId="0" priority="3" stopIfTrue="1">
      <formula>COUNTIF(#REF!,A91)&gt;1</formula>
    </cfRule>
  </conditionalFormatting>
  <printOptions horizontalCentered="1"/>
  <pageMargins left="0.5" right="0.5" top="0.5" bottom="0.5" header="0" footer="0.25"/>
  <pageSetup scale="78" fitToHeight="4" orientation="portrait" r:id="rId3"/>
  <headerFooter alignWithMargins="0">
    <oddFooter>&amp;L&amp;"Arial,Bold"&amp;8Prepared by: The Sextant Group, Inc.&amp;C&amp;"Arial,Bold"&amp;8Sheet &amp;P&amp;R&amp;"Arial,Bold"&amp;8Date</oddFooter>
  </headerFooter>
  <drawing r:id="rId4"/>
  <legacyDrawing r:id="rId5"/>
  <controls>
    <mc:AlternateContent xmlns:mc="http://schemas.openxmlformats.org/markup-compatibility/2006">
      <mc:Choice Requires="x14">
        <control shapeId="5123" r:id="rId6" name="NumberLines">
          <controlPr defaultSize="0" autoLine="0" r:id="rId7">
            <anchor moveWithCells="1">
              <from>
                <xdr:col>7</xdr:col>
                <xdr:colOff>66675</xdr:colOff>
                <xdr:row>0</xdr:row>
                <xdr:rowOff>95250</xdr:rowOff>
              </from>
              <to>
                <xdr:col>10</xdr:col>
                <xdr:colOff>9525</xdr:colOff>
                <xdr:row>1</xdr:row>
                <xdr:rowOff>180975</xdr:rowOff>
              </to>
            </anchor>
          </controlPr>
        </control>
      </mc:Choice>
      <mc:Fallback>
        <control shapeId="5123" r:id="rId6" name="NumberLines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1">
    <tabColor rgb="FF00B050"/>
    <outlinePr summaryBelow="0"/>
  </sheetPr>
  <dimension ref="A2:N113"/>
  <sheetViews>
    <sheetView showGridLines="0" view="pageLayout" zoomScaleNormal="100" workbookViewId="0">
      <selection activeCell="A2" sqref="A2:G107"/>
    </sheetView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8" width="8.6640625" style="461" hidden="1" customWidth="1"/>
    <col min="9" max="9" width="48.6640625" style="461" hidden="1" customWidth="1"/>
    <col min="10" max="10" width="6.6640625" style="139" hidden="1" customWidth="1"/>
    <col min="11" max="11" width="6.6640625" style="138" hidden="1" customWidth="1"/>
    <col min="12" max="14" width="8.6640625" style="140" hidden="1" customWidth="1"/>
    <col min="15" max="27" width="9.33203125" style="79" customWidth="1"/>
    <col min="28" max="470" width="0" style="79" hidden="1" customWidth="1"/>
    <col min="471" max="16384" width="6.33203125" style="79"/>
  </cols>
  <sheetData>
    <row r="2" spans="1:14" s="556" customFormat="1" ht="12" customHeight="1">
      <c r="A2" s="35" t="s">
        <v>375</v>
      </c>
      <c r="B2" s="35"/>
      <c r="C2" s="562"/>
      <c r="E2" s="557"/>
      <c r="F2" s="558"/>
      <c r="G2" s="559"/>
      <c r="H2" s="568"/>
      <c r="I2" s="568"/>
      <c r="J2" s="569"/>
      <c r="K2" s="557"/>
      <c r="L2" s="570"/>
      <c r="M2" s="570"/>
      <c r="N2" s="570"/>
    </row>
    <row r="3" spans="1:14" s="42" customFormat="1" ht="23.25">
      <c r="A3" s="34" t="s">
        <v>343</v>
      </c>
      <c r="B3" s="36"/>
      <c r="C3" s="36"/>
      <c r="D3" s="36"/>
      <c r="E3" s="37"/>
      <c r="F3" s="38"/>
      <c r="G3" s="37"/>
      <c r="H3" s="443"/>
      <c r="I3" s="443"/>
      <c r="J3" s="39"/>
      <c r="K3" s="40"/>
      <c r="L3" s="41"/>
      <c r="M3" s="41"/>
      <c r="N3" s="41"/>
    </row>
    <row r="4" spans="1:14" s="42" customFormat="1" ht="23.25">
      <c r="A4" s="43" t="s">
        <v>342</v>
      </c>
      <c r="B4" s="45"/>
      <c r="C4" s="45"/>
      <c r="D4" s="44" t="s">
        <v>352</v>
      </c>
      <c r="E4" s="46"/>
      <c r="F4" s="47"/>
      <c r="G4" s="46"/>
      <c r="H4" s="444"/>
      <c r="I4" s="444"/>
      <c r="J4" s="39"/>
      <c r="K4" s="40"/>
      <c r="L4" s="41"/>
      <c r="M4" s="41"/>
      <c r="N4" s="41"/>
    </row>
    <row r="5" spans="1:14" s="55" customFormat="1" ht="15.75">
      <c r="A5" s="50" t="s">
        <v>345</v>
      </c>
      <c r="B5" s="51"/>
      <c r="C5" s="51"/>
      <c r="D5" s="52"/>
      <c r="E5" s="53"/>
      <c r="F5" s="54"/>
      <c r="G5" s="53"/>
      <c r="H5" s="445"/>
      <c r="I5" s="445"/>
      <c r="J5" s="437"/>
      <c r="K5" s="436"/>
      <c r="L5" s="438"/>
      <c r="M5" s="438"/>
      <c r="N5" s="438"/>
    </row>
    <row r="6" spans="1:14" s="55" customFormat="1" ht="15.75">
      <c r="A6" s="50" t="s">
        <v>344</v>
      </c>
      <c r="B6" s="51"/>
      <c r="C6" s="51"/>
      <c r="D6" s="52"/>
      <c r="E6" s="53"/>
      <c r="F6" s="54"/>
      <c r="G6" s="53"/>
      <c r="H6" s="445"/>
      <c r="I6" s="445"/>
      <c r="J6" s="440"/>
      <c r="K6" s="439"/>
      <c r="L6" s="441"/>
      <c r="M6" s="441"/>
      <c r="N6" s="441"/>
    </row>
    <row r="7" spans="1:14" s="60" customFormat="1" ht="15.75" thickBot="1">
      <c r="A7" s="435" t="s">
        <v>131</v>
      </c>
      <c r="B7" s="435" t="s">
        <v>88</v>
      </c>
      <c r="C7" s="435" t="s">
        <v>135</v>
      </c>
      <c r="D7" s="58" t="s">
        <v>6</v>
      </c>
      <c r="E7" s="555" t="s">
        <v>346</v>
      </c>
      <c r="F7" s="555" t="s">
        <v>347</v>
      </c>
      <c r="G7" s="555" t="s">
        <v>348</v>
      </c>
      <c r="H7" s="446" t="s">
        <v>130</v>
      </c>
      <c r="I7" s="446" t="s">
        <v>151</v>
      </c>
      <c r="J7" s="586" t="s">
        <v>15</v>
      </c>
      <c r="K7" s="587"/>
      <c r="L7" s="588" t="s">
        <v>16</v>
      </c>
      <c r="M7" s="589"/>
      <c r="N7" s="589"/>
    </row>
    <row r="8" spans="1:14" s="65" customFormat="1">
      <c r="A8" s="435"/>
      <c r="B8" s="435"/>
      <c r="C8" s="435"/>
      <c r="D8" s="58" t="s">
        <v>2</v>
      </c>
      <c r="E8" s="59"/>
      <c r="F8" s="62" t="s">
        <v>26</v>
      </c>
      <c r="G8" s="62" t="s">
        <v>26</v>
      </c>
      <c r="H8" s="446" t="s">
        <v>129</v>
      </c>
      <c r="I8" s="446" t="s">
        <v>147</v>
      </c>
      <c r="J8" s="63" t="s">
        <v>11</v>
      </c>
      <c r="K8" s="59" t="s">
        <v>4</v>
      </c>
      <c r="L8" s="64" t="s">
        <v>12</v>
      </c>
      <c r="M8" s="64" t="s">
        <v>13</v>
      </c>
      <c r="N8" s="547" t="s">
        <v>14</v>
      </c>
    </row>
    <row r="9" spans="1:14" s="75" customFormat="1" ht="12" hidden="1" customHeight="1">
      <c r="A9" s="68" t="s">
        <v>38</v>
      </c>
      <c r="B9" s="389">
        <v>100</v>
      </c>
      <c r="C9" s="389"/>
      <c r="D9" s="389"/>
      <c r="E9" s="71"/>
      <c r="F9" s="72"/>
      <c r="G9" s="71"/>
      <c r="H9" s="447"/>
      <c r="I9" s="447"/>
      <c r="J9" s="73"/>
      <c r="K9" s="71"/>
      <c r="L9" s="74"/>
      <c r="M9" s="74"/>
      <c r="N9" s="74"/>
    </row>
    <row r="10" spans="1:14" ht="12" hidden="1" customHeight="1">
      <c r="A10" s="78" t="s">
        <v>37</v>
      </c>
      <c r="B10" s="326"/>
      <c r="C10" s="326"/>
      <c r="D10" s="326"/>
      <c r="E10" s="71"/>
      <c r="F10" s="72"/>
      <c r="G10" s="71"/>
      <c r="H10" s="448"/>
      <c r="I10" s="448"/>
      <c r="J10" s="73"/>
      <c r="K10" s="71"/>
      <c r="L10" s="74"/>
      <c r="M10" s="74"/>
      <c r="N10" s="74"/>
    </row>
    <row r="11" spans="1:14" s="89" customFormat="1" ht="12" hidden="1" customHeight="1" thickBot="1">
      <c r="A11" s="82" t="s">
        <v>36</v>
      </c>
      <c r="B11" s="83" t="s">
        <v>163</v>
      </c>
      <c r="C11" s="83"/>
      <c r="D11" s="83"/>
      <c r="E11" s="85"/>
      <c r="F11" s="86"/>
      <c r="G11" s="85"/>
      <c r="H11" s="449"/>
      <c r="I11" s="449"/>
      <c r="J11" s="87"/>
      <c r="K11" s="85"/>
      <c r="L11" s="88"/>
      <c r="M11" s="88"/>
      <c r="N11" s="88"/>
    </row>
    <row r="12" spans="1:14" s="96" customFormat="1" ht="13.15" customHeight="1" outlineLevel="1">
      <c r="A12" s="92" t="s">
        <v>152</v>
      </c>
      <c r="B12" s="93"/>
      <c r="C12" s="93"/>
      <c r="D12" s="520"/>
      <c r="E12" s="545">
        <v>2</v>
      </c>
      <c r="F12" s="95"/>
      <c r="G12" s="95"/>
      <c r="H12" s="450"/>
      <c r="I12" s="450"/>
      <c r="J12" s="244"/>
      <c r="K12" s="244"/>
      <c r="L12" s="245"/>
      <c r="M12" s="245"/>
      <c r="N12" s="245"/>
    </row>
    <row r="13" spans="1:14" s="100" customFormat="1" ht="13.5" outlineLevel="1">
      <c r="A13" s="483">
        <v>1</v>
      </c>
      <c r="B13" s="488" t="s">
        <v>161</v>
      </c>
      <c r="C13" s="488" t="s">
        <v>199</v>
      </c>
      <c r="D13" s="488" t="s">
        <v>200</v>
      </c>
      <c r="E13" s="485">
        <v>1</v>
      </c>
      <c r="F13" s="486"/>
      <c r="G13" s="487"/>
      <c r="H13" s="489"/>
      <c r="I13" s="516"/>
      <c r="J13" s="490"/>
      <c r="K13" s="491"/>
      <c r="L13" s="492"/>
      <c r="M13" s="492"/>
      <c r="N13" s="492"/>
    </row>
    <row r="14" spans="1:14" s="100" customFormat="1" ht="14.25" outlineLevel="1" thickBot="1">
      <c r="A14" s="483">
        <v>2</v>
      </c>
      <c r="B14" s="488" t="s">
        <v>159</v>
      </c>
      <c r="C14" s="488" t="s">
        <v>198</v>
      </c>
      <c r="D14" s="488" t="s">
        <v>160</v>
      </c>
      <c r="E14" s="485">
        <v>1</v>
      </c>
      <c r="F14" s="486"/>
      <c r="G14" s="487"/>
      <c r="H14" s="489"/>
      <c r="I14" s="516"/>
      <c r="J14" s="490"/>
      <c r="K14" s="491"/>
      <c r="L14" s="492"/>
      <c r="M14" s="492"/>
      <c r="N14" s="492"/>
    </row>
    <row r="15" spans="1:14" s="100" customFormat="1" ht="13.15" hidden="1" customHeight="1" outlineLevel="1">
      <c r="A15" s="483"/>
      <c r="B15" s="488" t="s">
        <v>90</v>
      </c>
      <c r="C15" s="488" t="s">
        <v>90</v>
      </c>
      <c r="D15" s="521" t="s">
        <v>90</v>
      </c>
      <c r="E15" s="485">
        <v>0</v>
      </c>
      <c r="F15" s="486">
        <v>0</v>
      </c>
      <c r="G15" s="487">
        <v>0</v>
      </c>
      <c r="H15" s="489" t="e">
        <f>IF(ISNA(VLOOKUP(#REF!,#REF!,14,FALSE))=TRUE,"Invalid ID#",VLOOKUP(#REF!,#REF!,14,FALSE))</f>
        <v>#REF!</v>
      </c>
      <c r="I15" s="516" t="e">
        <f>IF(ISNA(VLOOKUP(#REF!,#REF!,15,FALSE))=TRUE,"Invalid ID#",VLOOKUP(#REF!,#REF!,15,FALSE))</f>
        <v>#REF!</v>
      </c>
      <c r="J15" s="490" t="e">
        <f>IF(ISNA(VLOOKUP(#REF!,#REF!,16,FALSE))=TRUE,"Invalid ID#",VLOOKUP(#REF!,#REF!,16,FALSE))</f>
        <v>#REF!</v>
      </c>
      <c r="K15" s="491" t="e">
        <f t="shared" ref="K15:K26" si="0">ROUNDUP((E15*J15),0)</f>
        <v>#REF!</v>
      </c>
      <c r="L15" s="492" t="e">
        <f>IF(ISNA(VLOOKUP(#REF!,#REF!,17,FALSE))=TRUE,"Invalid ID#",VLOOKUP(#REF!,#REF!,17,FALSE))</f>
        <v>#REF!</v>
      </c>
      <c r="M15" s="492" t="e">
        <f>IF(ISNA(VLOOKUP(#REF!,#REF!,18,FALSE))=TRUE,"Invalid ID#",VLOOKUP(#REF!,#REF!,18,FALSE))</f>
        <v>#REF!</v>
      </c>
      <c r="N15" s="492" t="e">
        <f>IF(ISNA(VLOOKUP(#REF!,#REF!,19,FALSE))=TRUE,"Invalid ID#",VLOOKUP(#REF!,#REF!,19,FALSE))</f>
        <v>#REF!</v>
      </c>
    </row>
    <row r="16" spans="1:14" s="100" customFormat="1" ht="12" hidden="1" customHeight="1" outlineLevel="1">
      <c r="A16" s="483"/>
      <c r="B16" s="488" t="s">
        <v>90</v>
      </c>
      <c r="C16" s="488" t="s">
        <v>90</v>
      </c>
      <c r="D16" s="521" t="s">
        <v>90</v>
      </c>
      <c r="E16" s="485">
        <v>0</v>
      </c>
      <c r="F16" s="486">
        <v>0</v>
      </c>
      <c r="G16" s="487">
        <v>0</v>
      </c>
      <c r="H16" s="489" t="e">
        <f>IF(ISNA(VLOOKUP(#REF!,#REF!,14,FALSE))=TRUE,"Invalid ID#",VLOOKUP(#REF!,#REF!,14,FALSE))</f>
        <v>#REF!</v>
      </c>
      <c r="I16" s="516" t="e">
        <f>IF(ISNA(VLOOKUP(#REF!,#REF!,15,FALSE))=TRUE,"Invalid ID#",VLOOKUP(#REF!,#REF!,15,FALSE))</f>
        <v>#REF!</v>
      </c>
      <c r="J16" s="490" t="e">
        <f>IF(ISNA(VLOOKUP(#REF!,#REF!,16,FALSE))=TRUE,"Invalid ID#",VLOOKUP(#REF!,#REF!,16,FALSE))</f>
        <v>#REF!</v>
      </c>
      <c r="K16" s="491" t="e">
        <f t="shared" si="0"/>
        <v>#REF!</v>
      </c>
      <c r="L16" s="492" t="e">
        <f>IF(ISNA(VLOOKUP(#REF!,#REF!,17,FALSE))=TRUE,"Invalid ID#",VLOOKUP(#REF!,#REF!,17,FALSE))</f>
        <v>#REF!</v>
      </c>
      <c r="M16" s="492" t="e">
        <f>IF(ISNA(VLOOKUP(#REF!,#REF!,18,FALSE))=TRUE,"Invalid ID#",VLOOKUP(#REF!,#REF!,18,FALSE))</f>
        <v>#REF!</v>
      </c>
      <c r="N16" s="492" t="e">
        <f>IF(ISNA(VLOOKUP(#REF!,#REF!,19,FALSE))=TRUE,"Invalid ID#",VLOOKUP(#REF!,#REF!,19,FALSE))</f>
        <v>#REF!</v>
      </c>
    </row>
    <row r="17" spans="1:14" s="100" customFormat="1" ht="12" hidden="1" customHeight="1" outlineLevel="1">
      <c r="A17" s="483"/>
      <c r="B17" s="488" t="s">
        <v>90</v>
      </c>
      <c r="C17" s="488" t="s">
        <v>90</v>
      </c>
      <c r="D17" s="521" t="s">
        <v>90</v>
      </c>
      <c r="E17" s="485">
        <v>0</v>
      </c>
      <c r="F17" s="486">
        <v>0</v>
      </c>
      <c r="G17" s="487">
        <v>0</v>
      </c>
      <c r="H17" s="489" t="e">
        <f>IF(ISNA(VLOOKUP(#REF!,#REF!,14,FALSE))=TRUE,"Invalid ID#",VLOOKUP(#REF!,#REF!,14,FALSE))</f>
        <v>#REF!</v>
      </c>
      <c r="I17" s="516" t="e">
        <f>IF(ISNA(VLOOKUP(#REF!,#REF!,15,FALSE))=TRUE,"Invalid ID#",VLOOKUP(#REF!,#REF!,15,FALSE))</f>
        <v>#REF!</v>
      </c>
      <c r="J17" s="490" t="e">
        <f>IF(ISNA(VLOOKUP(#REF!,#REF!,16,FALSE))=TRUE,"Invalid ID#",VLOOKUP(#REF!,#REF!,16,FALSE))</f>
        <v>#REF!</v>
      </c>
      <c r="K17" s="491" t="e">
        <f t="shared" si="0"/>
        <v>#REF!</v>
      </c>
      <c r="L17" s="492" t="e">
        <f>IF(ISNA(VLOOKUP(#REF!,#REF!,17,FALSE))=TRUE,"Invalid ID#",VLOOKUP(#REF!,#REF!,17,FALSE))</f>
        <v>#REF!</v>
      </c>
      <c r="M17" s="492" t="e">
        <f>IF(ISNA(VLOOKUP(#REF!,#REF!,18,FALSE))=TRUE,"Invalid ID#",VLOOKUP(#REF!,#REF!,18,FALSE))</f>
        <v>#REF!</v>
      </c>
      <c r="N17" s="492" t="e">
        <f>IF(ISNA(VLOOKUP(#REF!,#REF!,19,FALSE))=TRUE,"Invalid ID#",VLOOKUP(#REF!,#REF!,19,FALSE))</f>
        <v>#REF!</v>
      </c>
    </row>
    <row r="18" spans="1:14" s="100" customFormat="1" ht="12" hidden="1" customHeight="1" outlineLevel="1">
      <c r="A18" s="483"/>
      <c r="B18" s="488" t="s">
        <v>90</v>
      </c>
      <c r="C18" s="488" t="s">
        <v>90</v>
      </c>
      <c r="D18" s="521" t="s">
        <v>90</v>
      </c>
      <c r="E18" s="485">
        <v>0</v>
      </c>
      <c r="F18" s="486">
        <v>0</v>
      </c>
      <c r="G18" s="487">
        <v>0</v>
      </c>
      <c r="H18" s="489" t="e">
        <f>IF(ISNA(VLOOKUP(#REF!,#REF!,14,FALSE))=TRUE,"Invalid ID#",VLOOKUP(#REF!,#REF!,14,FALSE))</f>
        <v>#REF!</v>
      </c>
      <c r="I18" s="516" t="e">
        <f>IF(ISNA(VLOOKUP(#REF!,#REF!,15,FALSE))=TRUE,"Invalid ID#",VLOOKUP(#REF!,#REF!,15,FALSE))</f>
        <v>#REF!</v>
      </c>
      <c r="J18" s="490" t="e">
        <f>IF(ISNA(VLOOKUP(#REF!,#REF!,16,FALSE))=TRUE,"Invalid ID#",VLOOKUP(#REF!,#REF!,16,FALSE))</f>
        <v>#REF!</v>
      </c>
      <c r="K18" s="491" t="e">
        <f t="shared" si="0"/>
        <v>#REF!</v>
      </c>
      <c r="L18" s="492" t="e">
        <f>IF(ISNA(VLOOKUP(#REF!,#REF!,17,FALSE))=TRUE,"Invalid ID#",VLOOKUP(#REF!,#REF!,17,FALSE))</f>
        <v>#REF!</v>
      </c>
      <c r="M18" s="492" t="e">
        <f>IF(ISNA(VLOOKUP(#REF!,#REF!,18,FALSE))=TRUE,"Invalid ID#",VLOOKUP(#REF!,#REF!,18,FALSE))</f>
        <v>#REF!</v>
      </c>
      <c r="N18" s="492" t="e">
        <f>IF(ISNA(VLOOKUP(#REF!,#REF!,19,FALSE))=TRUE,"Invalid ID#",VLOOKUP(#REF!,#REF!,19,FALSE))</f>
        <v>#REF!</v>
      </c>
    </row>
    <row r="19" spans="1:14" s="100" customFormat="1" ht="12" hidden="1" customHeight="1" outlineLevel="1">
      <c r="A19" s="483"/>
      <c r="B19" s="488" t="s">
        <v>90</v>
      </c>
      <c r="C19" s="488" t="s">
        <v>90</v>
      </c>
      <c r="D19" s="521" t="s">
        <v>90</v>
      </c>
      <c r="E19" s="485">
        <v>0</v>
      </c>
      <c r="F19" s="486">
        <v>0</v>
      </c>
      <c r="G19" s="487">
        <v>0</v>
      </c>
      <c r="H19" s="489" t="e">
        <f>IF(ISNA(VLOOKUP(#REF!,#REF!,14,FALSE))=TRUE,"Invalid ID#",VLOOKUP(#REF!,#REF!,14,FALSE))</f>
        <v>#REF!</v>
      </c>
      <c r="I19" s="516" t="e">
        <f>IF(ISNA(VLOOKUP(#REF!,#REF!,15,FALSE))=TRUE,"Invalid ID#",VLOOKUP(#REF!,#REF!,15,FALSE))</f>
        <v>#REF!</v>
      </c>
      <c r="J19" s="490" t="e">
        <f>IF(ISNA(VLOOKUP(#REF!,#REF!,16,FALSE))=TRUE,"Invalid ID#",VLOOKUP(#REF!,#REF!,16,FALSE))</f>
        <v>#REF!</v>
      </c>
      <c r="K19" s="491" t="e">
        <f t="shared" si="0"/>
        <v>#REF!</v>
      </c>
      <c r="L19" s="492" t="e">
        <f>IF(ISNA(VLOOKUP(#REF!,#REF!,17,FALSE))=TRUE,"Invalid ID#",VLOOKUP(#REF!,#REF!,17,FALSE))</f>
        <v>#REF!</v>
      </c>
      <c r="M19" s="492" t="e">
        <f>IF(ISNA(VLOOKUP(#REF!,#REF!,18,FALSE))=TRUE,"Invalid ID#",VLOOKUP(#REF!,#REF!,18,FALSE))</f>
        <v>#REF!</v>
      </c>
      <c r="N19" s="492" t="e">
        <f>IF(ISNA(VLOOKUP(#REF!,#REF!,19,FALSE))=TRUE,"Invalid ID#",VLOOKUP(#REF!,#REF!,19,FALSE))</f>
        <v>#REF!</v>
      </c>
    </row>
    <row r="20" spans="1:14" s="100" customFormat="1" ht="12" hidden="1" customHeight="1" outlineLevel="1">
      <c r="A20" s="483"/>
      <c r="B20" s="488" t="s">
        <v>90</v>
      </c>
      <c r="C20" s="488" t="s">
        <v>90</v>
      </c>
      <c r="D20" s="521" t="s">
        <v>90</v>
      </c>
      <c r="E20" s="485">
        <v>0</v>
      </c>
      <c r="F20" s="486">
        <v>0</v>
      </c>
      <c r="G20" s="487">
        <v>0</v>
      </c>
      <c r="H20" s="489" t="e">
        <f>IF(ISNA(VLOOKUP(#REF!,#REF!,14,FALSE))=TRUE,"Invalid ID#",VLOOKUP(#REF!,#REF!,14,FALSE))</f>
        <v>#REF!</v>
      </c>
      <c r="I20" s="516" t="e">
        <f>IF(ISNA(VLOOKUP(#REF!,#REF!,15,FALSE))=TRUE,"Invalid ID#",VLOOKUP(#REF!,#REF!,15,FALSE))</f>
        <v>#REF!</v>
      </c>
      <c r="J20" s="490" t="e">
        <f>IF(ISNA(VLOOKUP(#REF!,#REF!,16,FALSE))=TRUE,"Invalid ID#",VLOOKUP(#REF!,#REF!,16,FALSE))</f>
        <v>#REF!</v>
      </c>
      <c r="K20" s="491" t="e">
        <f t="shared" si="0"/>
        <v>#REF!</v>
      </c>
      <c r="L20" s="492" t="e">
        <f>IF(ISNA(VLOOKUP(#REF!,#REF!,17,FALSE))=TRUE,"Invalid ID#",VLOOKUP(#REF!,#REF!,17,FALSE))</f>
        <v>#REF!</v>
      </c>
      <c r="M20" s="492" t="e">
        <f>IF(ISNA(VLOOKUP(#REF!,#REF!,18,FALSE))=TRUE,"Invalid ID#",VLOOKUP(#REF!,#REF!,18,FALSE))</f>
        <v>#REF!</v>
      </c>
      <c r="N20" s="492" t="e">
        <f>IF(ISNA(VLOOKUP(#REF!,#REF!,19,FALSE))=TRUE,"Invalid ID#",VLOOKUP(#REF!,#REF!,19,FALSE))</f>
        <v>#REF!</v>
      </c>
    </row>
    <row r="21" spans="1:14" s="100" customFormat="1" ht="12" hidden="1" customHeight="1" outlineLevel="1">
      <c r="A21" s="483"/>
      <c r="B21" s="488" t="s">
        <v>90</v>
      </c>
      <c r="C21" s="488" t="s">
        <v>90</v>
      </c>
      <c r="D21" s="521" t="s">
        <v>90</v>
      </c>
      <c r="E21" s="485">
        <v>0</v>
      </c>
      <c r="F21" s="486">
        <v>0</v>
      </c>
      <c r="G21" s="487">
        <v>0</v>
      </c>
      <c r="H21" s="489" t="e">
        <f>IF(ISNA(VLOOKUP(#REF!,#REF!,14,FALSE))=TRUE,"Invalid ID#",VLOOKUP(#REF!,#REF!,14,FALSE))</f>
        <v>#REF!</v>
      </c>
      <c r="I21" s="516" t="e">
        <f>IF(ISNA(VLOOKUP(#REF!,#REF!,15,FALSE))=TRUE,"Invalid ID#",VLOOKUP(#REF!,#REF!,15,FALSE))</f>
        <v>#REF!</v>
      </c>
      <c r="J21" s="490" t="e">
        <f>IF(ISNA(VLOOKUP(#REF!,#REF!,16,FALSE))=TRUE,"Invalid ID#",VLOOKUP(#REF!,#REF!,16,FALSE))</f>
        <v>#REF!</v>
      </c>
      <c r="K21" s="491" t="e">
        <f t="shared" si="0"/>
        <v>#REF!</v>
      </c>
      <c r="L21" s="492" t="e">
        <f>IF(ISNA(VLOOKUP(#REF!,#REF!,17,FALSE))=TRUE,"Invalid ID#",VLOOKUP(#REF!,#REF!,17,FALSE))</f>
        <v>#REF!</v>
      </c>
      <c r="M21" s="492" t="e">
        <f>IF(ISNA(VLOOKUP(#REF!,#REF!,18,FALSE))=TRUE,"Invalid ID#",VLOOKUP(#REF!,#REF!,18,FALSE))</f>
        <v>#REF!</v>
      </c>
      <c r="N21" s="492" t="e">
        <f>IF(ISNA(VLOOKUP(#REF!,#REF!,19,FALSE))=TRUE,"Invalid ID#",VLOOKUP(#REF!,#REF!,19,FALSE))</f>
        <v>#REF!</v>
      </c>
    </row>
    <row r="22" spans="1:14" s="100" customFormat="1" ht="12" hidden="1" customHeight="1" outlineLevel="1">
      <c r="A22" s="483"/>
      <c r="B22" s="488" t="s">
        <v>90</v>
      </c>
      <c r="C22" s="488" t="s">
        <v>90</v>
      </c>
      <c r="D22" s="521" t="s">
        <v>90</v>
      </c>
      <c r="E22" s="485">
        <v>0</v>
      </c>
      <c r="F22" s="486">
        <v>0</v>
      </c>
      <c r="G22" s="487">
        <v>0</v>
      </c>
      <c r="H22" s="489" t="e">
        <f>IF(ISNA(VLOOKUP(#REF!,#REF!,14,FALSE))=TRUE,"Invalid ID#",VLOOKUP(#REF!,#REF!,14,FALSE))</f>
        <v>#REF!</v>
      </c>
      <c r="I22" s="516" t="e">
        <f>IF(ISNA(VLOOKUP(#REF!,#REF!,15,FALSE))=TRUE,"Invalid ID#",VLOOKUP(#REF!,#REF!,15,FALSE))</f>
        <v>#REF!</v>
      </c>
      <c r="J22" s="490" t="e">
        <f>IF(ISNA(VLOOKUP(#REF!,#REF!,16,FALSE))=TRUE,"Invalid ID#",VLOOKUP(#REF!,#REF!,16,FALSE))</f>
        <v>#REF!</v>
      </c>
      <c r="K22" s="491" t="e">
        <f t="shared" si="0"/>
        <v>#REF!</v>
      </c>
      <c r="L22" s="492" t="e">
        <f>IF(ISNA(VLOOKUP(#REF!,#REF!,17,FALSE))=TRUE,"Invalid ID#",VLOOKUP(#REF!,#REF!,17,FALSE))</f>
        <v>#REF!</v>
      </c>
      <c r="M22" s="492" t="e">
        <f>IF(ISNA(VLOOKUP(#REF!,#REF!,18,FALSE))=TRUE,"Invalid ID#",VLOOKUP(#REF!,#REF!,18,FALSE))</f>
        <v>#REF!</v>
      </c>
      <c r="N22" s="492" t="e">
        <f>IF(ISNA(VLOOKUP(#REF!,#REF!,19,FALSE))=TRUE,"Invalid ID#",VLOOKUP(#REF!,#REF!,19,FALSE))</f>
        <v>#REF!</v>
      </c>
    </row>
    <row r="23" spans="1:14" s="100" customFormat="1" ht="12" hidden="1" customHeight="1" outlineLevel="1">
      <c r="A23" s="483"/>
      <c r="B23" s="488" t="s">
        <v>90</v>
      </c>
      <c r="C23" s="488" t="s">
        <v>90</v>
      </c>
      <c r="D23" s="521" t="s">
        <v>90</v>
      </c>
      <c r="E23" s="485">
        <v>0</v>
      </c>
      <c r="F23" s="486">
        <v>0</v>
      </c>
      <c r="G23" s="487">
        <v>0</v>
      </c>
      <c r="H23" s="489" t="e">
        <f>IF(ISNA(VLOOKUP(#REF!,#REF!,14,FALSE))=TRUE,"Invalid ID#",VLOOKUP(#REF!,#REF!,14,FALSE))</f>
        <v>#REF!</v>
      </c>
      <c r="I23" s="516" t="e">
        <f>IF(ISNA(VLOOKUP(#REF!,#REF!,15,FALSE))=TRUE,"Invalid ID#",VLOOKUP(#REF!,#REF!,15,FALSE))</f>
        <v>#REF!</v>
      </c>
      <c r="J23" s="490" t="e">
        <f>IF(ISNA(VLOOKUP(#REF!,#REF!,16,FALSE))=TRUE,"Invalid ID#",VLOOKUP(#REF!,#REF!,16,FALSE))</f>
        <v>#REF!</v>
      </c>
      <c r="K23" s="491" t="e">
        <f t="shared" si="0"/>
        <v>#REF!</v>
      </c>
      <c r="L23" s="492" t="e">
        <f>IF(ISNA(VLOOKUP(#REF!,#REF!,17,FALSE))=TRUE,"Invalid ID#",VLOOKUP(#REF!,#REF!,17,FALSE))</f>
        <v>#REF!</v>
      </c>
      <c r="M23" s="492" t="e">
        <f>IF(ISNA(VLOOKUP(#REF!,#REF!,18,FALSE))=TRUE,"Invalid ID#",VLOOKUP(#REF!,#REF!,18,FALSE))</f>
        <v>#REF!</v>
      </c>
      <c r="N23" s="492" t="e">
        <f>IF(ISNA(VLOOKUP(#REF!,#REF!,19,FALSE))=TRUE,"Invalid ID#",VLOOKUP(#REF!,#REF!,19,FALSE))</f>
        <v>#REF!</v>
      </c>
    </row>
    <row r="24" spans="1:14" s="100" customFormat="1" ht="12" hidden="1" customHeight="1" outlineLevel="1">
      <c r="A24" s="483"/>
      <c r="B24" s="488" t="s">
        <v>90</v>
      </c>
      <c r="C24" s="488" t="s">
        <v>90</v>
      </c>
      <c r="D24" s="521" t="s">
        <v>90</v>
      </c>
      <c r="E24" s="485">
        <v>0</v>
      </c>
      <c r="F24" s="486">
        <v>0</v>
      </c>
      <c r="G24" s="487">
        <v>0</v>
      </c>
      <c r="H24" s="489" t="e">
        <f>IF(ISNA(VLOOKUP(#REF!,#REF!,14,FALSE))=TRUE,"Invalid ID#",VLOOKUP(#REF!,#REF!,14,FALSE))</f>
        <v>#REF!</v>
      </c>
      <c r="I24" s="516" t="e">
        <f>IF(ISNA(VLOOKUP(#REF!,#REF!,15,FALSE))=TRUE,"Invalid ID#",VLOOKUP(#REF!,#REF!,15,FALSE))</f>
        <v>#REF!</v>
      </c>
      <c r="J24" s="490" t="e">
        <f>IF(ISNA(VLOOKUP(#REF!,#REF!,16,FALSE))=TRUE,"Invalid ID#",VLOOKUP(#REF!,#REF!,16,FALSE))</f>
        <v>#REF!</v>
      </c>
      <c r="K24" s="491" t="e">
        <f t="shared" si="0"/>
        <v>#REF!</v>
      </c>
      <c r="L24" s="492" t="e">
        <f>IF(ISNA(VLOOKUP(#REF!,#REF!,17,FALSE))=TRUE,"Invalid ID#",VLOOKUP(#REF!,#REF!,17,FALSE))</f>
        <v>#REF!</v>
      </c>
      <c r="M24" s="492" t="e">
        <f>IF(ISNA(VLOOKUP(#REF!,#REF!,18,FALSE))=TRUE,"Invalid ID#",VLOOKUP(#REF!,#REF!,18,FALSE))</f>
        <v>#REF!</v>
      </c>
      <c r="N24" s="492" t="e">
        <f>IF(ISNA(VLOOKUP(#REF!,#REF!,19,FALSE))=TRUE,"Invalid ID#",VLOOKUP(#REF!,#REF!,19,FALSE))</f>
        <v>#REF!</v>
      </c>
    </row>
    <row r="25" spans="1:14" s="100" customFormat="1" ht="12" hidden="1" customHeight="1" outlineLevel="1">
      <c r="A25" s="483"/>
      <c r="B25" s="488" t="s">
        <v>90</v>
      </c>
      <c r="C25" s="488" t="s">
        <v>90</v>
      </c>
      <c r="D25" s="521" t="s">
        <v>90</v>
      </c>
      <c r="E25" s="485">
        <v>0</v>
      </c>
      <c r="F25" s="486">
        <v>0</v>
      </c>
      <c r="G25" s="487">
        <v>0</v>
      </c>
      <c r="H25" s="489" t="e">
        <f>IF(ISNA(VLOOKUP(#REF!,#REF!,14,FALSE))=TRUE,"Invalid ID#",VLOOKUP(#REF!,#REF!,14,FALSE))</f>
        <v>#REF!</v>
      </c>
      <c r="I25" s="516" t="e">
        <f>IF(ISNA(VLOOKUP(#REF!,#REF!,15,FALSE))=TRUE,"Invalid ID#",VLOOKUP(#REF!,#REF!,15,FALSE))</f>
        <v>#REF!</v>
      </c>
      <c r="J25" s="490" t="e">
        <f>IF(ISNA(VLOOKUP(#REF!,#REF!,16,FALSE))=TRUE,"Invalid ID#",VLOOKUP(#REF!,#REF!,16,FALSE))</f>
        <v>#REF!</v>
      </c>
      <c r="K25" s="491" t="e">
        <f t="shared" si="0"/>
        <v>#REF!</v>
      </c>
      <c r="L25" s="492" t="e">
        <f>IF(ISNA(VLOOKUP(#REF!,#REF!,17,FALSE))=TRUE,"Invalid ID#",VLOOKUP(#REF!,#REF!,17,FALSE))</f>
        <v>#REF!</v>
      </c>
      <c r="M25" s="492" t="e">
        <f>IF(ISNA(VLOOKUP(#REF!,#REF!,18,FALSE))=TRUE,"Invalid ID#",VLOOKUP(#REF!,#REF!,18,FALSE))</f>
        <v>#REF!</v>
      </c>
      <c r="N25" s="492" t="e">
        <f>IF(ISNA(VLOOKUP(#REF!,#REF!,19,FALSE))=TRUE,"Invalid ID#",VLOOKUP(#REF!,#REF!,19,FALSE))</f>
        <v>#REF!</v>
      </c>
    </row>
    <row r="26" spans="1:14" s="100" customFormat="1" ht="12" hidden="1" customHeight="1" outlineLevel="1" thickBot="1">
      <c r="A26" s="483"/>
      <c r="B26" s="488" t="s">
        <v>90</v>
      </c>
      <c r="C26" s="488" t="s">
        <v>90</v>
      </c>
      <c r="D26" s="521" t="s">
        <v>90</v>
      </c>
      <c r="E26" s="485">
        <v>0</v>
      </c>
      <c r="F26" s="486">
        <v>0</v>
      </c>
      <c r="G26" s="487">
        <v>0</v>
      </c>
      <c r="H26" s="489" t="e">
        <f>IF(ISNA(VLOOKUP(#REF!,#REF!,14,FALSE))=TRUE,"Invalid ID#",VLOOKUP(#REF!,#REF!,14,FALSE))</f>
        <v>#REF!</v>
      </c>
      <c r="I26" s="516" t="e">
        <f>IF(ISNA(VLOOKUP(#REF!,#REF!,15,FALSE))=TRUE,"Invalid ID#",VLOOKUP(#REF!,#REF!,15,FALSE))</f>
        <v>#REF!</v>
      </c>
      <c r="J26" s="490" t="e">
        <f>IF(ISNA(VLOOKUP(#REF!,#REF!,16,FALSE))=TRUE,"Invalid ID#",VLOOKUP(#REF!,#REF!,16,FALSE))</f>
        <v>#REF!</v>
      </c>
      <c r="K26" s="491" t="e">
        <f t="shared" si="0"/>
        <v>#REF!</v>
      </c>
      <c r="L26" s="492" t="e">
        <f>IF(ISNA(VLOOKUP(#REF!,#REF!,17,FALSE))=TRUE,"Invalid ID#",VLOOKUP(#REF!,#REF!,17,FALSE))</f>
        <v>#REF!</v>
      </c>
      <c r="M26" s="492" t="e">
        <f>IF(ISNA(VLOOKUP(#REF!,#REF!,18,FALSE))=TRUE,"Invalid ID#",VLOOKUP(#REF!,#REF!,18,FALSE))</f>
        <v>#REF!</v>
      </c>
      <c r="N26" s="492" t="e">
        <f>IF(ISNA(VLOOKUP(#REF!,#REF!,19,FALSE))=TRUE,"Invalid ID#",VLOOKUP(#REF!,#REF!,19,FALSE))</f>
        <v>#REF!</v>
      </c>
    </row>
    <row r="27" spans="1:14" s="100" customFormat="1" ht="14.25" outlineLevel="1" thickTop="1">
      <c r="A27" s="442"/>
      <c r="B27" s="325"/>
      <c r="C27" s="325"/>
      <c r="D27" s="325"/>
      <c r="E27" s="359"/>
      <c r="F27" s="25"/>
      <c r="G27" s="495"/>
      <c r="H27" s="517"/>
      <c r="I27" s="517"/>
      <c r="J27" s="531"/>
      <c r="K27" s="532"/>
      <c r="L27" s="29"/>
      <c r="M27" s="29"/>
      <c r="N27" s="29"/>
    </row>
    <row r="28" spans="1:14" s="104" customFormat="1" ht="13.5" outlineLevel="1">
      <c r="A28" s="442"/>
      <c r="B28" s="103"/>
      <c r="C28" s="103"/>
      <c r="D28" s="103"/>
      <c r="E28" s="546" t="s">
        <v>145</v>
      </c>
      <c r="F28" s="349"/>
      <c r="G28" s="26"/>
      <c r="H28" s="518"/>
      <c r="I28" s="518"/>
      <c r="J28" s="246"/>
      <c r="K28" s="105"/>
      <c r="L28" s="247"/>
      <c r="M28" s="247"/>
      <c r="N28" s="247"/>
    </row>
    <row r="29" spans="1:14" s="114" customFormat="1" ht="13.15" customHeight="1" outlineLevel="1">
      <c r="A29" s="92" t="s">
        <v>144</v>
      </c>
      <c r="B29" s="109"/>
      <c r="C29" s="109"/>
      <c r="D29" s="523"/>
      <c r="E29" s="545">
        <v>1</v>
      </c>
      <c r="F29" s="112"/>
      <c r="G29" s="112"/>
      <c r="H29" s="519"/>
      <c r="I29" s="519"/>
      <c r="J29" s="248"/>
      <c r="K29" s="113"/>
      <c r="L29" s="249"/>
      <c r="M29" s="249"/>
      <c r="N29" s="249"/>
    </row>
    <row r="30" spans="1:14" s="100" customFormat="1" ht="27.75" outlineLevel="1" thickBot="1">
      <c r="A30" s="483">
        <v>3</v>
      </c>
      <c r="B30" s="488" t="s">
        <v>248</v>
      </c>
      <c r="C30" s="488" t="s">
        <v>251</v>
      </c>
      <c r="D30" s="488" t="s">
        <v>252</v>
      </c>
      <c r="E30" s="485">
        <v>1</v>
      </c>
      <c r="F30" s="486"/>
      <c r="G30" s="487"/>
      <c r="H30" s="489"/>
      <c r="I30" s="516"/>
      <c r="J30" s="490"/>
      <c r="K30" s="491"/>
      <c r="L30" s="492"/>
      <c r="M30" s="492"/>
      <c r="N30" s="492"/>
    </row>
    <row r="31" spans="1:14" s="100" customFormat="1" ht="12" hidden="1" customHeight="1" outlineLevel="1">
      <c r="A31" s="483"/>
      <c r="B31" s="488" t="s">
        <v>90</v>
      </c>
      <c r="C31" s="488" t="s">
        <v>90</v>
      </c>
      <c r="D31" s="521" t="s">
        <v>90</v>
      </c>
      <c r="E31" s="485">
        <v>0</v>
      </c>
      <c r="F31" s="486">
        <v>0</v>
      </c>
      <c r="G31" s="487">
        <v>0</v>
      </c>
      <c r="H31" s="489" t="e">
        <f>IF(ISNA(VLOOKUP(#REF!,#REF!,14,FALSE))=TRUE,"Invalid ID#",VLOOKUP(#REF!,#REF!,14,FALSE))</f>
        <v>#REF!</v>
      </c>
      <c r="I31" s="516" t="e">
        <f>IF(ISNA(VLOOKUP(#REF!,#REF!,15,FALSE))=TRUE,"Invalid ID#",VLOOKUP(#REF!,#REF!,15,FALSE))</f>
        <v>#REF!</v>
      </c>
      <c r="J31" s="490" t="e">
        <f>IF(ISNA(VLOOKUP(#REF!,#REF!,16,FALSE))=TRUE,"Invalid ID#",VLOOKUP(#REF!,#REF!,16,FALSE))</f>
        <v>#REF!</v>
      </c>
      <c r="K31" s="491" t="e">
        <f t="shared" ref="K31:K35" si="1">ROUNDUP((E31*J31),0)</f>
        <v>#REF!</v>
      </c>
      <c r="L31" s="492" t="e">
        <f>IF(ISNA(VLOOKUP(#REF!,#REF!,17,FALSE))=TRUE,"Invalid ID#",VLOOKUP(#REF!,#REF!,17,FALSE))</f>
        <v>#REF!</v>
      </c>
      <c r="M31" s="492" t="e">
        <f>IF(ISNA(VLOOKUP(#REF!,#REF!,18,FALSE))=TRUE,"Invalid ID#",VLOOKUP(#REF!,#REF!,18,FALSE))</f>
        <v>#REF!</v>
      </c>
      <c r="N31" s="492" t="e">
        <f>IF(ISNA(VLOOKUP(#REF!,#REF!,19,FALSE))=TRUE,"Invalid ID#",VLOOKUP(#REF!,#REF!,19,FALSE))</f>
        <v>#REF!</v>
      </c>
    </row>
    <row r="32" spans="1:14" s="100" customFormat="1" ht="13.15" hidden="1" customHeight="1" outlineLevel="1">
      <c r="A32" s="483"/>
      <c r="B32" s="488" t="s">
        <v>90</v>
      </c>
      <c r="C32" s="488" t="s">
        <v>90</v>
      </c>
      <c r="D32" s="521" t="s">
        <v>90</v>
      </c>
      <c r="E32" s="485">
        <v>0</v>
      </c>
      <c r="F32" s="486">
        <v>0</v>
      </c>
      <c r="G32" s="487">
        <v>0</v>
      </c>
      <c r="H32" s="489" t="e">
        <f>IF(ISNA(VLOOKUP(#REF!,#REF!,14,FALSE))=TRUE,"Invalid ID#",VLOOKUP(#REF!,#REF!,14,FALSE))</f>
        <v>#REF!</v>
      </c>
      <c r="I32" s="516" t="e">
        <f>IF(ISNA(VLOOKUP(#REF!,#REF!,15,FALSE))=TRUE,"Invalid ID#",VLOOKUP(#REF!,#REF!,15,FALSE))</f>
        <v>#REF!</v>
      </c>
      <c r="J32" s="490" t="e">
        <f>IF(ISNA(VLOOKUP(#REF!,#REF!,16,FALSE))=TRUE,"Invalid ID#",VLOOKUP(#REF!,#REF!,16,FALSE))</f>
        <v>#REF!</v>
      </c>
      <c r="K32" s="491" t="e">
        <f t="shared" si="1"/>
        <v>#REF!</v>
      </c>
      <c r="L32" s="492" t="e">
        <f>IF(ISNA(VLOOKUP(#REF!,#REF!,17,FALSE))=TRUE,"Invalid ID#",VLOOKUP(#REF!,#REF!,17,FALSE))</f>
        <v>#REF!</v>
      </c>
      <c r="M32" s="492" t="e">
        <f>IF(ISNA(VLOOKUP(#REF!,#REF!,18,FALSE))=TRUE,"Invalid ID#",VLOOKUP(#REF!,#REF!,18,FALSE))</f>
        <v>#REF!</v>
      </c>
      <c r="N32" s="492" t="e">
        <f>IF(ISNA(VLOOKUP(#REF!,#REF!,19,FALSE))=TRUE,"Invalid ID#",VLOOKUP(#REF!,#REF!,19,FALSE))</f>
        <v>#REF!</v>
      </c>
    </row>
    <row r="33" spans="1:14" s="100" customFormat="1" ht="14.25" hidden="1" outlineLevel="1" thickBot="1">
      <c r="A33" s="483"/>
      <c r="B33" s="488" t="s">
        <v>90</v>
      </c>
      <c r="C33" s="488" t="s">
        <v>90</v>
      </c>
      <c r="D33" s="521" t="s">
        <v>90</v>
      </c>
      <c r="E33" s="485">
        <v>0</v>
      </c>
      <c r="F33" s="486">
        <v>0</v>
      </c>
      <c r="G33" s="487">
        <v>0</v>
      </c>
      <c r="H33" s="489" t="e">
        <f>IF(ISNA(VLOOKUP(#REF!,#REF!,14,FALSE))=TRUE,"Invalid ID#",VLOOKUP(#REF!,#REF!,14,FALSE))</f>
        <v>#REF!</v>
      </c>
      <c r="I33" s="516" t="e">
        <f>IF(ISNA(VLOOKUP(#REF!,#REF!,15,FALSE))=TRUE,"Invalid ID#",VLOOKUP(#REF!,#REF!,15,FALSE))</f>
        <v>#REF!</v>
      </c>
      <c r="J33" s="490" t="e">
        <f>IF(ISNA(VLOOKUP(#REF!,#REF!,16,FALSE))=TRUE,"Invalid ID#",VLOOKUP(#REF!,#REF!,16,FALSE))</f>
        <v>#REF!</v>
      </c>
      <c r="K33" s="491" t="e">
        <f t="shared" si="1"/>
        <v>#REF!</v>
      </c>
      <c r="L33" s="492" t="e">
        <f>IF(ISNA(VLOOKUP(#REF!,#REF!,17,FALSE))=TRUE,"Invalid ID#",VLOOKUP(#REF!,#REF!,17,FALSE))</f>
        <v>#REF!</v>
      </c>
      <c r="M33" s="492" t="e">
        <f>IF(ISNA(VLOOKUP(#REF!,#REF!,18,FALSE))=TRUE,"Invalid ID#",VLOOKUP(#REF!,#REF!,18,FALSE))</f>
        <v>#REF!</v>
      </c>
      <c r="N33" s="492" t="e">
        <f>IF(ISNA(VLOOKUP(#REF!,#REF!,19,FALSE))=TRUE,"Invalid ID#",VLOOKUP(#REF!,#REF!,19,FALSE))</f>
        <v>#REF!</v>
      </c>
    </row>
    <row r="34" spans="1:14" s="100" customFormat="1" ht="12" hidden="1" customHeight="1" outlineLevel="1">
      <c r="A34" s="483"/>
      <c r="B34" s="488" t="s">
        <v>90</v>
      </c>
      <c r="C34" s="488" t="s">
        <v>90</v>
      </c>
      <c r="D34" s="521" t="s">
        <v>90</v>
      </c>
      <c r="E34" s="485">
        <v>0</v>
      </c>
      <c r="F34" s="486">
        <v>0</v>
      </c>
      <c r="G34" s="487">
        <v>0</v>
      </c>
      <c r="H34" s="489" t="e">
        <f>IF(ISNA(VLOOKUP(#REF!,#REF!,14,FALSE))=TRUE,"Invalid ID#",VLOOKUP(#REF!,#REF!,14,FALSE))</f>
        <v>#REF!</v>
      </c>
      <c r="I34" s="516" t="e">
        <f>IF(ISNA(VLOOKUP(#REF!,#REF!,15,FALSE))=TRUE,"Invalid ID#",VLOOKUP(#REF!,#REF!,15,FALSE))</f>
        <v>#REF!</v>
      </c>
      <c r="J34" s="490" t="e">
        <f>IF(ISNA(VLOOKUP(#REF!,#REF!,16,FALSE))=TRUE,"Invalid ID#",VLOOKUP(#REF!,#REF!,16,FALSE))</f>
        <v>#REF!</v>
      </c>
      <c r="K34" s="491" t="e">
        <f t="shared" si="1"/>
        <v>#REF!</v>
      </c>
      <c r="L34" s="492" t="e">
        <f>IF(ISNA(VLOOKUP(#REF!,#REF!,17,FALSE))=TRUE,"Invalid ID#",VLOOKUP(#REF!,#REF!,17,FALSE))</f>
        <v>#REF!</v>
      </c>
      <c r="M34" s="492" t="e">
        <f>IF(ISNA(VLOOKUP(#REF!,#REF!,18,FALSE))=TRUE,"Invalid ID#",VLOOKUP(#REF!,#REF!,18,FALSE))</f>
        <v>#REF!</v>
      </c>
      <c r="N34" s="492" t="e">
        <f>IF(ISNA(VLOOKUP(#REF!,#REF!,19,FALSE))=TRUE,"Invalid ID#",VLOOKUP(#REF!,#REF!,19,FALSE))</f>
        <v>#REF!</v>
      </c>
    </row>
    <row r="35" spans="1:14" s="100" customFormat="1" ht="12" hidden="1" customHeight="1" outlineLevel="1">
      <c r="A35" s="483"/>
      <c r="B35" s="488" t="s">
        <v>90</v>
      </c>
      <c r="C35" s="488" t="s">
        <v>90</v>
      </c>
      <c r="D35" s="521" t="s">
        <v>90</v>
      </c>
      <c r="E35" s="485">
        <v>0</v>
      </c>
      <c r="F35" s="486">
        <v>0</v>
      </c>
      <c r="G35" s="487">
        <v>0</v>
      </c>
      <c r="H35" s="489" t="e">
        <f>IF(ISNA(VLOOKUP(#REF!,#REF!,14,FALSE))=TRUE,"Invalid ID#",VLOOKUP(#REF!,#REF!,14,FALSE))</f>
        <v>#REF!</v>
      </c>
      <c r="I35" s="516" t="e">
        <f>IF(ISNA(VLOOKUP(#REF!,#REF!,15,FALSE))=TRUE,"Invalid ID#",VLOOKUP(#REF!,#REF!,15,FALSE))</f>
        <v>#REF!</v>
      </c>
      <c r="J35" s="490" t="e">
        <f>IF(ISNA(VLOOKUP(#REF!,#REF!,16,FALSE))=TRUE,"Invalid ID#",VLOOKUP(#REF!,#REF!,16,FALSE))</f>
        <v>#REF!</v>
      </c>
      <c r="K35" s="491" t="e">
        <f t="shared" si="1"/>
        <v>#REF!</v>
      </c>
      <c r="L35" s="492" t="e">
        <f>IF(ISNA(VLOOKUP(#REF!,#REF!,17,FALSE))=TRUE,"Invalid ID#",VLOOKUP(#REF!,#REF!,17,FALSE))</f>
        <v>#REF!</v>
      </c>
      <c r="M35" s="492" t="e">
        <f>IF(ISNA(VLOOKUP(#REF!,#REF!,18,FALSE))=TRUE,"Invalid ID#",VLOOKUP(#REF!,#REF!,18,FALSE))</f>
        <v>#REF!</v>
      </c>
      <c r="N35" s="492" t="e">
        <f>IF(ISNA(VLOOKUP(#REF!,#REF!,19,FALSE))=TRUE,"Invalid ID#",VLOOKUP(#REF!,#REF!,19,FALSE))</f>
        <v>#REF!</v>
      </c>
    </row>
    <row r="36" spans="1:14" s="100" customFormat="1" ht="13.15" customHeight="1" outlineLevel="1" thickTop="1">
      <c r="A36" s="442"/>
      <c r="B36" s="325"/>
      <c r="C36" s="325"/>
      <c r="D36" s="104"/>
      <c r="E36" s="359"/>
      <c r="F36" s="25"/>
      <c r="G36" s="495"/>
      <c r="H36" s="517"/>
      <c r="I36" s="517"/>
      <c r="J36" s="531"/>
      <c r="K36" s="532"/>
      <c r="L36" s="29"/>
      <c r="M36" s="29"/>
      <c r="N36" s="29"/>
    </row>
    <row r="37" spans="1:14" s="104" customFormat="1" ht="13.15" customHeight="1" outlineLevel="1">
      <c r="A37" s="442"/>
      <c r="B37" s="103"/>
      <c r="C37" s="103"/>
      <c r="D37" s="522"/>
      <c r="E37" s="546" t="s">
        <v>145</v>
      </c>
      <c r="F37" s="349"/>
      <c r="G37" s="26"/>
      <c r="H37" s="518"/>
      <c r="I37" s="518"/>
      <c r="J37" s="246"/>
      <c r="K37" s="105"/>
      <c r="L37" s="247"/>
      <c r="M37" s="247"/>
      <c r="N37" s="247"/>
    </row>
    <row r="38" spans="1:14" s="114" customFormat="1" ht="13.15" hidden="1" customHeight="1" outlineLevel="1">
      <c r="A38" s="92" t="s">
        <v>49</v>
      </c>
      <c r="B38" s="109"/>
      <c r="C38" s="109"/>
      <c r="D38" s="523"/>
      <c r="E38" s="545">
        <v>0</v>
      </c>
      <c r="F38" s="112"/>
      <c r="G38" s="112"/>
      <c r="H38" s="519"/>
      <c r="I38" s="519"/>
      <c r="J38" s="248"/>
      <c r="K38" s="113"/>
      <c r="L38" s="249"/>
      <c r="M38" s="249"/>
      <c r="N38" s="249"/>
    </row>
    <row r="39" spans="1:14" s="100" customFormat="1" ht="12" hidden="1" customHeight="1" outlineLevel="1">
      <c r="A39" s="483"/>
      <c r="B39" s="488" t="s">
        <v>90</v>
      </c>
      <c r="C39" s="488" t="s">
        <v>90</v>
      </c>
      <c r="D39" s="521" t="s">
        <v>90</v>
      </c>
      <c r="E39" s="485">
        <v>0</v>
      </c>
      <c r="F39" s="486">
        <v>0</v>
      </c>
      <c r="G39" s="487">
        <v>0</v>
      </c>
      <c r="H39" s="489" t="e">
        <f>IF(ISNA(VLOOKUP(#REF!,#REF!,14,FALSE))=TRUE,"Invalid ID#",VLOOKUP(#REF!,#REF!,14,FALSE))</f>
        <v>#REF!</v>
      </c>
      <c r="I39" s="516" t="e">
        <f>IF(ISNA(VLOOKUP(#REF!,#REF!,15,FALSE))=TRUE,"Invalid ID#",VLOOKUP(#REF!,#REF!,15,FALSE))</f>
        <v>#REF!</v>
      </c>
      <c r="J39" s="490" t="e">
        <f>IF(ISNA(VLOOKUP(#REF!,#REF!,16,FALSE))=TRUE,"Invalid ID#",VLOOKUP(#REF!,#REF!,16,FALSE))</f>
        <v>#REF!</v>
      </c>
      <c r="K39" s="491" t="e">
        <f t="shared" ref="K39:K43" si="2">ROUNDUP((E39*J39),0)</f>
        <v>#REF!</v>
      </c>
      <c r="L39" s="492" t="e">
        <f>IF(ISNA(VLOOKUP(#REF!,#REF!,17,FALSE))=TRUE,"Invalid ID#",VLOOKUP(#REF!,#REF!,17,FALSE))</f>
        <v>#REF!</v>
      </c>
      <c r="M39" s="492" t="e">
        <f>IF(ISNA(VLOOKUP(#REF!,#REF!,18,FALSE))=TRUE,"Invalid ID#",VLOOKUP(#REF!,#REF!,18,FALSE))</f>
        <v>#REF!</v>
      </c>
      <c r="N39" s="492" t="e">
        <f>IF(ISNA(VLOOKUP(#REF!,#REF!,19,FALSE))=TRUE,"Invalid ID#",VLOOKUP(#REF!,#REF!,19,FALSE))</f>
        <v>#REF!</v>
      </c>
    </row>
    <row r="40" spans="1:14" s="100" customFormat="1" ht="12" hidden="1" customHeight="1" outlineLevel="1">
      <c r="A40" s="483"/>
      <c r="B40" s="488" t="s">
        <v>90</v>
      </c>
      <c r="C40" s="488" t="s">
        <v>90</v>
      </c>
      <c r="D40" s="521" t="s">
        <v>90</v>
      </c>
      <c r="E40" s="485">
        <v>0</v>
      </c>
      <c r="F40" s="486">
        <v>0</v>
      </c>
      <c r="G40" s="487">
        <v>0</v>
      </c>
      <c r="H40" s="489" t="e">
        <f>IF(ISNA(VLOOKUP(#REF!,#REF!,14,FALSE))=TRUE,"Invalid ID#",VLOOKUP(#REF!,#REF!,14,FALSE))</f>
        <v>#REF!</v>
      </c>
      <c r="I40" s="516" t="e">
        <f>IF(ISNA(VLOOKUP(#REF!,#REF!,15,FALSE))=TRUE,"Invalid ID#",VLOOKUP(#REF!,#REF!,15,FALSE))</f>
        <v>#REF!</v>
      </c>
      <c r="J40" s="490" t="e">
        <f>IF(ISNA(VLOOKUP(#REF!,#REF!,16,FALSE))=TRUE,"Invalid ID#",VLOOKUP(#REF!,#REF!,16,FALSE))</f>
        <v>#REF!</v>
      </c>
      <c r="K40" s="491" t="e">
        <f t="shared" si="2"/>
        <v>#REF!</v>
      </c>
      <c r="L40" s="492" t="e">
        <f>IF(ISNA(VLOOKUP(#REF!,#REF!,17,FALSE))=TRUE,"Invalid ID#",VLOOKUP(#REF!,#REF!,17,FALSE))</f>
        <v>#REF!</v>
      </c>
      <c r="M40" s="492" t="e">
        <f>IF(ISNA(VLOOKUP(#REF!,#REF!,18,FALSE))=TRUE,"Invalid ID#",VLOOKUP(#REF!,#REF!,18,FALSE))</f>
        <v>#REF!</v>
      </c>
      <c r="N40" s="492" t="e">
        <f>IF(ISNA(VLOOKUP(#REF!,#REF!,19,FALSE))=TRUE,"Invalid ID#",VLOOKUP(#REF!,#REF!,19,FALSE))</f>
        <v>#REF!</v>
      </c>
    </row>
    <row r="41" spans="1:14" s="100" customFormat="1" ht="12" hidden="1" customHeight="1" outlineLevel="1">
      <c r="A41" s="483"/>
      <c r="B41" s="488" t="s">
        <v>90</v>
      </c>
      <c r="C41" s="488" t="s">
        <v>90</v>
      </c>
      <c r="D41" s="521" t="s">
        <v>90</v>
      </c>
      <c r="E41" s="485">
        <v>0</v>
      </c>
      <c r="F41" s="486">
        <v>0</v>
      </c>
      <c r="G41" s="487">
        <v>0</v>
      </c>
      <c r="H41" s="489" t="e">
        <f>IF(ISNA(VLOOKUP(#REF!,#REF!,14,FALSE))=TRUE,"Invalid ID#",VLOOKUP(#REF!,#REF!,14,FALSE))</f>
        <v>#REF!</v>
      </c>
      <c r="I41" s="516" t="e">
        <f>IF(ISNA(VLOOKUP(#REF!,#REF!,15,FALSE))=TRUE,"Invalid ID#",VLOOKUP(#REF!,#REF!,15,FALSE))</f>
        <v>#REF!</v>
      </c>
      <c r="J41" s="490" t="e">
        <f>IF(ISNA(VLOOKUP(#REF!,#REF!,16,FALSE))=TRUE,"Invalid ID#",VLOOKUP(#REF!,#REF!,16,FALSE))</f>
        <v>#REF!</v>
      </c>
      <c r="K41" s="491" t="e">
        <f t="shared" si="2"/>
        <v>#REF!</v>
      </c>
      <c r="L41" s="492" t="e">
        <f>IF(ISNA(VLOOKUP(#REF!,#REF!,17,FALSE))=TRUE,"Invalid ID#",VLOOKUP(#REF!,#REF!,17,FALSE))</f>
        <v>#REF!</v>
      </c>
      <c r="M41" s="492" t="e">
        <f>IF(ISNA(VLOOKUP(#REF!,#REF!,18,FALSE))=TRUE,"Invalid ID#",VLOOKUP(#REF!,#REF!,18,FALSE))</f>
        <v>#REF!</v>
      </c>
      <c r="N41" s="492" t="e">
        <f>IF(ISNA(VLOOKUP(#REF!,#REF!,19,FALSE))=TRUE,"Invalid ID#",VLOOKUP(#REF!,#REF!,19,FALSE))</f>
        <v>#REF!</v>
      </c>
    </row>
    <row r="42" spans="1:14" s="100" customFormat="1" ht="12" hidden="1" customHeight="1" outlineLevel="1">
      <c r="A42" s="483"/>
      <c r="B42" s="488" t="s">
        <v>90</v>
      </c>
      <c r="C42" s="488" t="s">
        <v>90</v>
      </c>
      <c r="D42" s="521" t="s">
        <v>90</v>
      </c>
      <c r="E42" s="485">
        <v>0</v>
      </c>
      <c r="F42" s="486">
        <v>0</v>
      </c>
      <c r="G42" s="487">
        <v>0</v>
      </c>
      <c r="H42" s="489" t="e">
        <f>IF(ISNA(VLOOKUP(#REF!,#REF!,14,FALSE))=TRUE,"Invalid ID#",VLOOKUP(#REF!,#REF!,14,FALSE))</f>
        <v>#REF!</v>
      </c>
      <c r="I42" s="516" t="e">
        <f>IF(ISNA(VLOOKUP(#REF!,#REF!,15,FALSE))=TRUE,"Invalid ID#",VLOOKUP(#REF!,#REF!,15,FALSE))</f>
        <v>#REF!</v>
      </c>
      <c r="J42" s="490" t="e">
        <f>IF(ISNA(VLOOKUP(#REF!,#REF!,16,FALSE))=TRUE,"Invalid ID#",VLOOKUP(#REF!,#REF!,16,FALSE))</f>
        <v>#REF!</v>
      </c>
      <c r="K42" s="491" t="e">
        <f t="shared" si="2"/>
        <v>#REF!</v>
      </c>
      <c r="L42" s="492" t="e">
        <f>IF(ISNA(VLOOKUP(#REF!,#REF!,17,FALSE))=TRUE,"Invalid ID#",VLOOKUP(#REF!,#REF!,17,FALSE))</f>
        <v>#REF!</v>
      </c>
      <c r="M42" s="492" t="e">
        <f>IF(ISNA(VLOOKUP(#REF!,#REF!,18,FALSE))=TRUE,"Invalid ID#",VLOOKUP(#REF!,#REF!,18,FALSE))</f>
        <v>#REF!</v>
      </c>
      <c r="N42" s="492" t="e">
        <f>IF(ISNA(VLOOKUP(#REF!,#REF!,19,FALSE))=TRUE,"Invalid ID#",VLOOKUP(#REF!,#REF!,19,FALSE))</f>
        <v>#REF!</v>
      </c>
    </row>
    <row r="43" spans="1:14" s="100" customFormat="1" ht="12" hidden="1" customHeight="1" outlineLevel="1">
      <c r="A43" s="483"/>
      <c r="B43" s="488" t="s">
        <v>90</v>
      </c>
      <c r="C43" s="488" t="s">
        <v>90</v>
      </c>
      <c r="D43" s="521" t="s">
        <v>90</v>
      </c>
      <c r="E43" s="485">
        <v>0</v>
      </c>
      <c r="F43" s="486">
        <v>0</v>
      </c>
      <c r="G43" s="487">
        <v>0</v>
      </c>
      <c r="H43" s="489" t="e">
        <f>IF(ISNA(VLOOKUP(#REF!,#REF!,14,FALSE))=TRUE,"Invalid ID#",VLOOKUP(#REF!,#REF!,14,FALSE))</f>
        <v>#REF!</v>
      </c>
      <c r="I43" s="516" t="e">
        <f>IF(ISNA(VLOOKUP(#REF!,#REF!,15,FALSE))=TRUE,"Invalid ID#",VLOOKUP(#REF!,#REF!,15,FALSE))</f>
        <v>#REF!</v>
      </c>
      <c r="J43" s="490" t="e">
        <f>IF(ISNA(VLOOKUP(#REF!,#REF!,16,FALSE))=TRUE,"Invalid ID#",VLOOKUP(#REF!,#REF!,16,FALSE))</f>
        <v>#REF!</v>
      </c>
      <c r="K43" s="491" t="e">
        <f t="shared" si="2"/>
        <v>#REF!</v>
      </c>
      <c r="L43" s="492" t="e">
        <f>IF(ISNA(VLOOKUP(#REF!,#REF!,17,FALSE))=TRUE,"Invalid ID#",VLOOKUP(#REF!,#REF!,17,FALSE))</f>
        <v>#REF!</v>
      </c>
      <c r="M43" s="492" t="e">
        <f>IF(ISNA(VLOOKUP(#REF!,#REF!,18,FALSE))=TRUE,"Invalid ID#",VLOOKUP(#REF!,#REF!,18,FALSE))</f>
        <v>#REF!</v>
      </c>
      <c r="N43" s="492" t="e">
        <f>IF(ISNA(VLOOKUP(#REF!,#REF!,19,FALSE))=TRUE,"Invalid ID#",VLOOKUP(#REF!,#REF!,19,FALSE))</f>
        <v>#REF!</v>
      </c>
    </row>
    <row r="44" spans="1:14" s="100" customFormat="1" ht="13.15" hidden="1" customHeight="1" outlineLevel="1" thickTop="1">
      <c r="A44" s="442"/>
      <c r="B44" s="325"/>
      <c r="C44" s="325"/>
      <c r="D44" s="104"/>
      <c r="E44" s="359"/>
      <c r="F44" s="25"/>
      <c r="G44" s="495"/>
      <c r="H44" s="517"/>
      <c r="I44" s="517"/>
      <c r="J44" s="531"/>
      <c r="K44" s="532"/>
      <c r="L44" s="29"/>
      <c r="M44" s="29"/>
      <c r="N44" s="29"/>
    </row>
    <row r="45" spans="1:14" s="104" customFormat="1" ht="13.15" hidden="1" customHeight="1" outlineLevel="1">
      <c r="A45" s="442"/>
      <c r="B45" s="103"/>
      <c r="C45" s="103"/>
      <c r="D45" s="522"/>
      <c r="E45" s="546" t="s">
        <v>145</v>
      </c>
      <c r="F45" s="349"/>
      <c r="G45" s="26"/>
      <c r="H45" s="518"/>
      <c r="I45" s="518"/>
      <c r="J45" s="246"/>
      <c r="K45" s="105"/>
      <c r="L45" s="247"/>
      <c r="M45" s="247"/>
      <c r="N45" s="247"/>
    </row>
    <row r="46" spans="1:14" s="114" customFormat="1" ht="13.15" hidden="1" customHeight="1" outlineLevel="1">
      <c r="A46" s="92" t="s">
        <v>19</v>
      </c>
      <c r="B46" s="109"/>
      <c r="C46" s="109"/>
      <c r="D46" s="523"/>
      <c r="E46" s="545">
        <v>0</v>
      </c>
      <c r="F46" s="112"/>
      <c r="G46" s="112"/>
      <c r="H46" s="519"/>
      <c r="I46" s="519"/>
      <c r="J46" s="248"/>
      <c r="K46" s="113"/>
      <c r="L46" s="249"/>
      <c r="M46" s="249"/>
      <c r="N46" s="249"/>
    </row>
    <row r="47" spans="1:14" s="100" customFormat="1" ht="12" hidden="1" customHeight="1" outlineLevel="1">
      <c r="A47" s="483"/>
      <c r="B47" s="488" t="s">
        <v>90</v>
      </c>
      <c r="C47" s="488" t="s">
        <v>90</v>
      </c>
      <c r="D47" s="521" t="s">
        <v>90</v>
      </c>
      <c r="E47" s="485">
        <v>0</v>
      </c>
      <c r="F47" s="486">
        <v>0</v>
      </c>
      <c r="G47" s="487">
        <v>0</v>
      </c>
      <c r="H47" s="489" t="e">
        <f>IF(ISNA(VLOOKUP(#REF!,#REF!,14,FALSE))=TRUE,"Invalid ID#",VLOOKUP(#REF!,#REF!,14,FALSE))</f>
        <v>#REF!</v>
      </c>
      <c r="I47" s="516" t="e">
        <f>IF(ISNA(VLOOKUP(#REF!,#REF!,15,FALSE))=TRUE,"Invalid ID#",VLOOKUP(#REF!,#REF!,15,FALSE))</f>
        <v>#REF!</v>
      </c>
      <c r="J47" s="490" t="e">
        <f>IF(ISNA(VLOOKUP(#REF!,#REF!,16,FALSE))=TRUE,"Invalid ID#",VLOOKUP(#REF!,#REF!,16,FALSE))</f>
        <v>#REF!</v>
      </c>
      <c r="K47" s="491" t="e">
        <f t="shared" ref="K47:K53" si="3">ROUNDUP((E47*J47),0)</f>
        <v>#REF!</v>
      </c>
      <c r="L47" s="492" t="e">
        <f>IF(ISNA(VLOOKUP(#REF!,#REF!,17,FALSE))=TRUE,"Invalid ID#",VLOOKUP(#REF!,#REF!,17,FALSE))</f>
        <v>#REF!</v>
      </c>
      <c r="M47" s="492" t="e">
        <f>IF(ISNA(VLOOKUP(#REF!,#REF!,18,FALSE))=TRUE,"Invalid ID#",VLOOKUP(#REF!,#REF!,18,FALSE))</f>
        <v>#REF!</v>
      </c>
      <c r="N47" s="492" t="e">
        <f>IF(ISNA(VLOOKUP(#REF!,#REF!,19,FALSE))=TRUE,"Invalid ID#",VLOOKUP(#REF!,#REF!,19,FALSE))</f>
        <v>#REF!</v>
      </c>
    </row>
    <row r="48" spans="1:14" s="100" customFormat="1" ht="12" hidden="1" customHeight="1" outlineLevel="1">
      <c r="A48" s="483"/>
      <c r="B48" s="488" t="s">
        <v>90</v>
      </c>
      <c r="C48" s="488" t="s">
        <v>90</v>
      </c>
      <c r="D48" s="521" t="s">
        <v>90</v>
      </c>
      <c r="E48" s="485">
        <v>0</v>
      </c>
      <c r="F48" s="486">
        <v>0</v>
      </c>
      <c r="G48" s="487">
        <v>0</v>
      </c>
      <c r="H48" s="489" t="e">
        <f>IF(ISNA(VLOOKUP(#REF!,#REF!,14,FALSE))=TRUE,"Invalid ID#",VLOOKUP(#REF!,#REF!,14,FALSE))</f>
        <v>#REF!</v>
      </c>
      <c r="I48" s="516" t="e">
        <f>IF(ISNA(VLOOKUP(#REF!,#REF!,15,FALSE))=TRUE,"Invalid ID#",VLOOKUP(#REF!,#REF!,15,FALSE))</f>
        <v>#REF!</v>
      </c>
      <c r="J48" s="490" t="e">
        <f>IF(ISNA(VLOOKUP(#REF!,#REF!,16,FALSE))=TRUE,"Invalid ID#",VLOOKUP(#REF!,#REF!,16,FALSE))</f>
        <v>#REF!</v>
      </c>
      <c r="K48" s="491" t="e">
        <f t="shared" si="3"/>
        <v>#REF!</v>
      </c>
      <c r="L48" s="492" t="e">
        <f>IF(ISNA(VLOOKUP(#REF!,#REF!,17,FALSE))=TRUE,"Invalid ID#",VLOOKUP(#REF!,#REF!,17,FALSE))</f>
        <v>#REF!</v>
      </c>
      <c r="M48" s="492" t="e">
        <f>IF(ISNA(VLOOKUP(#REF!,#REF!,18,FALSE))=TRUE,"Invalid ID#",VLOOKUP(#REF!,#REF!,18,FALSE))</f>
        <v>#REF!</v>
      </c>
      <c r="N48" s="492" t="e">
        <f>IF(ISNA(VLOOKUP(#REF!,#REF!,19,FALSE))=TRUE,"Invalid ID#",VLOOKUP(#REF!,#REF!,19,FALSE))</f>
        <v>#REF!</v>
      </c>
    </row>
    <row r="49" spans="1:14" s="100" customFormat="1" ht="12" hidden="1" customHeight="1" outlineLevel="1">
      <c r="A49" s="483"/>
      <c r="B49" s="488" t="s">
        <v>90</v>
      </c>
      <c r="C49" s="488" t="s">
        <v>90</v>
      </c>
      <c r="D49" s="521" t="s">
        <v>90</v>
      </c>
      <c r="E49" s="485">
        <v>0</v>
      </c>
      <c r="F49" s="486">
        <v>0</v>
      </c>
      <c r="G49" s="487">
        <v>0</v>
      </c>
      <c r="H49" s="489" t="e">
        <f>IF(ISNA(VLOOKUP(#REF!,#REF!,14,FALSE))=TRUE,"Invalid ID#",VLOOKUP(#REF!,#REF!,14,FALSE))</f>
        <v>#REF!</v>
      </c>
      <c r="I49" s="516" t="e">
        <f>IF(ISNA(VLOOKUP(#REF!,#REF!,15,FALSE))=TRUE,"Invalid ID#",VLOOKUP(#REF!,#REF!,15,FALSE))</f>
        <v>#REF!</v>
      </c>
      <c r="J49" s="490" t="e">
        <f>IF(ISNA(VLOOKUP(#REF!,#REF!,16,FALSE))=TRUE,"Invalid ID#",VLOOKUP(#REF!,#REF!,16,FALSE))</f>
        <v>#REF!</v>
      </c>
      <c r="K49" s="491" t="e">
        <f t="shared" si="3"/>
        <v>#REF!</v>
      </c>
      <c r="L49" s="492" t="e">
        <f>IF(ISNA(VLOOKUP(#REF!,#REF!,17,FALSE))=TRUE,"Invalid ID#",VLOOKUP(#REF!,#REF!,17,FALSE))</f>
        <v>#REF!</v>
      </c>
      <c r="M49" s="492" t="e">
        <f>IF(ISNA(VLOOKUP(#REF!,#REF!,18,FALSE))=TRUE,"Invalid ID#",VLOOKUP(#REF!,#REF!,18,FALSE))</f>
        <v>#REF!</v>
      </c>
      <c r="N49" s="492" t="e">
        <f>IF(ISNA(VLOOKUP(#REF!,#REF!,19,FALSE))=TRUE,"Invalid ID#",VLOOKUP(#REF!,#REF!,19,FALSE))</f>
        <v>#REF!</v>
      </c>
    </row>
    <row r="50" spans="1:14" s="100" customFormat="1" ht="12" hidden="1" customHeight="1" outlineLevel="1">
      <c r="A50" s="483"/>
      <c r="B50" s="488" t="s">
        <v>90</v>
      </c>
      <c r="C50" s="488" t="s">
        <v>90</v>
      </c>
      <c r="D50" s="521" t="s">
        <v>90</v>
      </c>
      <c r="E50" s="485">
        <v>0</v>
      </c>
      <c r="F50" s="486">
        <v>0</v>
      </c>
      <c r="G50" s="487">
        <v>0</v>
      </c>
      <c r="H50" s="489" t="e">
        <f>IF(ISNA(VLOOKUP(#REF!,#REF!,14,FALSE))=TRUE,"Invalid ID#",VLOOKUP(#REF!,#REF!,14,FALSE))</f>
        <v>#REF!</v>
      </c>
      <c r="I50" s="516" t="e">
        <f>IF(ISNA(VLOOKUP(#REF!,#REF!,15,FALSE))=TRUE,"Invalid ID#",VLOOKUP(#REF!,#REF!,15,FALSE))</f>
        <v>#REF!</v>
      </c>
      <c r="J50" s="490" t="e">
        <f>IF(ISNA(VLOOKUP(#REF!,#REF!,16,FALSE))=TRUE,"Invalid ID#",VLOOKUP(#REF!,#REF!,16,FALSE))</f>
        <v>#REF!</v>
      </c>
      <c r="K50" s="491" t="e">
        <f t="shared" si="3"/>
        <v>#REF!</v>
      </c>
      <c r="L50" s="492" t="e">
        <f>IF(ISNA(VLOOKUP(#REF!,#REF!,17,FALSE))=TRUE,"Invalid ID#",VLOOKUP(#REF!,#REF!,17,FALSE))</f>
        <v>#REF!</v>
      </c>
      <c r="M50" s="492" t="e">
        <f>IF(ISNA(VLOOKUP(#REF!,#REF!,18,FALSE))=TRUE,"Invalid ID#",VLOOKUP(#REF!,#REF!,18,FALSE))</f>
        <v>#REF!</v>
      </c>
      <c r="N50" s="492" t="e">
        <f>IF(ISNA(VLOOKUP(#REF!,#REF!,19,FALSE))=TRUE,"Invalid ID#",VLOOKUP(#REF!,#REF!,19,FALSE))</f>
        <v>#REF!</v>
      </c>
    </row>
    <row r="51" spans="1:14" s="100" customFormat="1" ht="12" hidden="1" customHeight="1" outlineLevel="1">
      <c r="A51" s="483"/>
      <c r="B51" s="488" t="s">
        <v>90</v>
      </c>
      <c r="C51" s="488" t="s">
        <v>90</v>
      </c>
      <c r="D51" s="521" t="s">
        <v>90</v>
      </c>
      <c r="E51" s="485">
        <v>0</v>
      </c>
      <c r="F51" s="486">
        <v>0</v>
      </c>
      <c r="G51" s="487">
        <v>0</v>
      </c>
      <c r="H51" s="489" t="e">
        <f>IF(ISNA(VLOOKUP(#REF!,#REF!,14,FALSE))=TRUE,"Invalid ID#",VLOOKUP(#REF!,#REF!,14,FALSE))</f>
        <v>#REF!</v>
      </c>
      <c r="I51" s="516" t="e">
        <f>IF(ISNA(VLOOKUP(#REF!,#REF!,15,FALSE))=TRUE,"Invalid ID#",VLOOKUP(#REF!,#REF!,15,FALSE))</f>
        <v>#REF!</v>
      </c>
      <c r="J51" s="490" t="e">
        <f>IF(ISNA(VLOOKUP(#REF!,#REF!,16,FALSE))=TRUE,"Invalid ID#",VLOOKUP(#REF!,#REF!,16,FALSE))</f>
        <v>#REF!</v>
      </c>
      <c r="K51" s="491" t="e">
        <f t="shared" si="3"/>
        <v>#REF!</v>
      </c>
      <c r="L51" s="492" t="e">
        <f>IF(ISNA(VLOOKUP(#REF!,#REF!,17,FALSE))=TRUE,"Invalid ID#",VLOOKUP(#REF!,#REF!,17,FALSE))</f>
        <v>#REF!</v>
      </c>
      <c r="M51" s="492" t="e">
        <f>IF(ISNA(VLOOKUP(#REF!,#REF!,18,FALSE))=TRUE,"Invalid ID#",VLOOKUP(#REF!,#REF!,18,FALSE))</f>
        <v>#REF!</v>
      </c>
      <c r="N51" s="492" t="e">
        <f>IF(ISNA(VLOOKUP(#REF!,#REF!,19,FALSE))=TRUE,"Invalid ID#",VLOOKUP(#REF!,#REF!,19,FALSE))</f>
        <v>#REF!</v>
      </c>
    </row>
    <row r="52" spans="1:14" s="100" customFormat="1" ht="12" hidden="1" customHeight="1" outlineLevel="1">
      <c r="A52" s="483"/>
      <c r="B52" s="488" t="s">
        <v>90</v>
      </c>
      <c r="C52" s="488" t="s">
        <v>90</v>
      </c>
      <c r="D52" s="521" t="s">
        <v>90</v>
      </c>
      <c r="E52" s="485">
        <v>0</v>
      </c>
      <c r="F52" s="486">
        <v>0</v>
      </c>
      <c r="G52" s="487">
        <v>0</v>
      </c>
      <c r="H52" s="489" t="e">
        <f>IF(ISNA(VLOOKUP(#REF!,#REF!,14,FALSE))=TRUE,"Invalid ID#",VLOOKUP(#REF!,#REF!,14,FALSE))</f>
        <v>#REF!</v>
      </c>
      <c r="I52" s="516" t="e">
        <f>IF(ISNA(VLOOKUP(#REF!,#REF!,15,FALSE))=TRUE,"Invalid ID#",VLOOKUP(#REF!,#REF!,15,FALSE))</f>
        <v>#REF!</v>
      </c>
      <c r="J52" s="490" t="e">
        <f>IF(ISNA(VLOOKUP(#REF!,#REF!,16,FALSE))=TRUE,"Invalid ID#",VLOOKUP(#REF!,#REF!,16,FALSE))</f>
        <v>#REF!</v>
      </c>
      <c r="K52" s="491" t="e">
        <f t="shared" si="3"/>
        <v>#REF!</v>
      </c>
      <c r="L52" s="492" t="e">
        <f>IF(ISNA(VLOOKUP(#REF!,#REF!,17,FALSE))=TRUE,"Invalid ID#",VLOOKUP(#REF!,#REF!,17,FALSE))</f>
        <v>#REF!</v>
      </c>
      <c r="M52" s="492" t="e">
        <f>IF(ISNA(VLOOKUP(#REF!,#REF!,18,FALSE))=TRUE,"Invalid ID#",VLOOKUP(#REF!,#REF!,18,FALSE))</f>
        <v>#REF!</v>
      </c>
      <c r="N52" s="492" t="e">
        <f>IF(ISNA(VLOOKUP(#REF!,#REF!,19,FALSE))=TRUE,"Invalid ID#",VLOOKUP(#REF!,#REF!,19,FALSE))</f>
        <v>#REF!</v>
      </c>
    </row>
    <row r="53" spans="1:14" s="100" customFormat="1" ht="12" hidden="1" customHeight="1" outlineLevel="1" thickBot="1">
      <c r="A53" s="483"/>
      <c r="B53" s="488" t="s">
        <v>90</v>
      </c>
      <c r="C53" s="488" t="s">
        <v>90</v>
      </c>
      <c r="D53" s="521" t="s">
        <v>90</v>
      </c>
      <c r="E53" s="485">
        <v>0</v>
      </c>
      <c r="F53" s="486">
        <v>0</v>
      </c>
      <c r="G53" s="487">
        <v>0</v>
      </c>
      <c r="H53" s="489" t="e">
        <f>IF(ISNA(VLOOKUP(#REF!,#REF!,14,FALSE))=TRUE,"Invalid ID#",VLOOKUP(#REF!,#REF!,14,FALSE))</f>
        <v>#REF!</v>
      </c>
      <c r="I53" s="516" t="e">
        <f>IF(ISNA(VLOOKUP(#REF!,#REF!,15,FALSE))=TRUE,"Invalid ID#",VLOOKUP(#REF!,#REF!,15,FALSE))</f>
        <v>#REF!</v>
      </c>
      <c r="J53" s="490" t="e">
        <f>IF(ISNA(VLOOKUP(#REF!,#REF!,16,FALSE))=TRUE,"Invalid ID#",VLOOKUP(#REF!,#REF!,16,FALSE))</f>
        <v>#REF!</v>
      </c>
      <c r="K53" s="491" t="e">
        <f t="shared" si="3"/>
        <v>#REF!</v>
      </c>
      <c r="L53" s="492" t="e">
        <f>IF(ISNA(VLOOKUP(#REF!,#REF!,17,FALSE))=TRUE,"Invalid ID#",VLOOKUP(#REF!,#REF!,17,FALSE))</f>
        <v>#REF!</v>
      </c>
      <c r="M53" s="492" t="e">
        <f>IF(ISNA(VLOOKUP(#REF!,#REF!,18,FALSE))=TRUE,"Invalid ID#",VLOOKUP(#REF!,#REF!,18,FALSE))</f>
        <v>#REF!</v>
      </c>
      <c r="N53" s="492" t="e">
        <f>IF(ISNA(VLOOKUP(#REF!,#REF!,19,FALSE))=TRUE,"Invalid ID#",VLOOKUP(#REF!,#REF!,19,FALSE))</f>
        <v>#REF!</v>
      </c>
    </row>
    <row r="54" spans="1:14" s="100" customFormat="1" ht="13.15" hidden="1" customHeight="1" outlineLevel="1" thickTop="1">
      <c r="A54" s="442"/>
      <c r="B54" s="325"/>
      <c r="C54" s="325"/>
      <c r="D54" s="104"/>
      <c r="E54" s="359"/>
      <c r="F54" s="25"/>
      <c r="G54" s="495"/>
      <c r="H54" s="517"/>
      <c r="I54" s="517"/>
      <c r="J54" s="531"/>
      <c r="K54" s="532"/>
      <c r="L54" s="29"/>
      <c r="M54" s="29"/>
      <c r="N54" s="29"/>
    </row>
    <row r="55" spans="1:14" s="104" customFormat="1" ht="13.15" hidden="1" customHeight="1" outlineLevel="1">
      <c r="A55" s="442"/>
      <c r="B55" s="103"/>
      <c r="C55" s="103"/>
      <c r="D55" s="522"/>
      <c r="E55" s="546" t="s">
        <v>145</v>
      </c>
      <c r="F55" s="349"/>
      <c r="G55" s="26"/>
      <c r="H55" s="518"/>
      <c r="I55" s="518"/>
      <c r="J55" s="246"/>
      <c r="K55" s="105"/>
      <c r="L55" s="247"/>
      <c r="M55" s="247"/>
      <c r="N55" s="247"/>
    </row>
    <row r="56" spans="1:14" s="114" customFormat="1" ht="13.15" hidden="1" customHeight="1" outlineLevel="1">
      <c r="A56" s="92" t="s">
        <v>1</v>
      </c>
      <c r="B56" s="109"/>
      <c r="C56" s="109"/>
      <c r="D56" s="523"/>
      <c r="E56" s="545">
        <v>0</v>
      </c>
      <c r="F56" s="112"/>
      <c r="G56" s="112"/>
      <c r="H56" s="519"/>
      <c r="I56" s="519"/>
      <c r="J56" s="248"/>
      <c r="K56" s="113"/>
      <c r="L56" s="249"/>
      <c r="M56" s="249"/>
      <c r="N56" s="249"/>
    </row>
    <row r="57" spans="1:14" s="100" customFormat="1" ht="12" hidden="1" customHeight="1" outlineLevel="1">
      <c r="A57" s="483"/>
      <c r="B57" s="488" t="s">
        <v>90</v>
      </c>
      <c r="C57" s="488" t="s">
        <v>90</v>
      </c>
      <c r="D57" s="521" t="s">
        <v>90</v>
      </c>
      <c r="E57" s="485">
        <v>0</v>
      </c>
      <c r="F57" s="486">
        <v>0</v>
      </c>
      <c r="G57" s="487">
        <v>0</v>
      </c>
      <c r="H57" s="489" t="e">
        <f>IF(ISNA(VLOOKUP(#REF!,#REF!,14,FALSE))=TRUE,"Invalid ID#",VLOOKUP(#REF!,#REF!,14,FALSE))</f>
        <v>#REF!</v>
      </c>
      <c r="I57" s="516" t="e">
        <f>IF(ISNA(VLOOKUP(#REF!,#REF!,15,FALSE))=TRUE,"Invalid ID#",VLOOKUP(#REF!,#REF!,15,FALSE))</f>
        <v>#REF!</v>
      </c>
      <c r="J57" s="490" t="e">
        <f>IF(ISNA(VLOOKUP(#REF!,#REF!,16,FALSE))=TRUE,"Invalid ID#",VLOOKUP(#REF!,#REF!,16,FALSE))</f>
        <v>#REF!</v>
      </c>
      <c r="K57" s="491" t="e">
        <f t="shared" ref="K57:K63" si="4">ROUNDUP((E57*J57),0)</f>
        <v>#REF!</v>
      </c>
      <c r="L57" s="492" t="e">
        <f>IF(ISNA(VLOOKUP(#REF!,#REF!,17,FALSE))=TRUE,"Invalid ID#",VLOOKUP(#REF!,#REF!,17,FALSE))</f>
        <v>#REF!</v>
      </c>
      <c r="M57" s="492" t="e">
        <f>IF(ISNA(VLOOKUP(#REF!,#REF!,18,FALSE))=TRUE,"Invalid ID#",VLOOKUP(#REF!,#REF!,18,FALSE))</f>
        <v>#REF!</v>
      </c>
      <c r="N57" s="492" t="e">
        <f>IF(ISNA(VLOOKUP(#REF!,#REF!,19,FALSE))=TRUE,"Invalid ID#",VLOOKUP(#REF!,#REF!,19,FALSE))</f>
        <v>#REF!</v>
      </c>
    </row>
    <row r="58" spans="1:14" s="100" customFormat="1" ht="12" hidden="1" customHeight="1" outlineLevel="1">
      <c r="A58" s="483"/>
      <c r="B58" s="488" t="s">
        <v>90</v>
      </c>
      <c r="C58" s="488" t="s">
        <v>90</v>
      </c>
      <c r="D58" s="521" t="s">
        <v>90</v>
      </c>
      <c r="E58" s="485">
        <v>0</v>
      </c>
      <c r="F58" s="486">
        <v>0</v>
      </c>
      <c r="G58" s="487">
        <v>0</v>
      </c>
      <c r="H58" s="489" t="e">
        <f>IF(ISNA(VLOOKUP(#REF!,#REF!,14,FALSE))=TRUE,"Invalid ID#",VLOOKUP(#REF!,#REF!,14,FALSE))</f>
        <v>#REF!</v>
      </c>
      <c r="I58" s="516" t="e">
        <f>IF(ISNA(VLOOKUP(#REF!,#REF!,15,FALSE))=TRUE,"Invalid ID#",VLOOKUP(#REF!,#REF!,15,FALSE))</f>
        <v>#REF!</v>
      </c>
      <c r="J58" s="490" t="e">
        <f>IF(ISNA(VLOOKUP(#REF!,#REF!,16,FALSE))=TRUE,"Invalid ID#",VLOOKUP(#REF!,#REF!,16,FALSE))</f>
        <v>#REF!</v>
      </c>
      <c r="K58" s="491" t="e">
        <f t="shared" si="4"/>
        <v>#REF!</v>
      </c>
      <c r="L58" s="492" t="e">
        <f>IF(ISNA(VLOOKUP(#REF!,#REF!,17,FALSE))=TRUE,"Invalid ID#",VLOOKUP(#REF!,#REF!,17,FALSE))</f>
        <v>#REF!</v>
      </c>
      <c r="M58" s="492" t="e">
        <f>IF(ISNA(VLOOKUP(#REF!,#REF!,18,FALSE))=TRUE,"Invalid ID#",VLOOKUP(#REF!,#REF!,18,FALSE))</f>
        <v>#REF!</v>
      </c>
      <c r="N58" s="492" t="e">
        <f>IF(ISNA(VLOOKUP(#REF!,#REF!,19,FALSE))=TRUE,"Invalid ID#",VLOOKUP(#REF!,#REF!,19,FALSE))</f>
        <v>#REF!</v>
      </c>
    </row>
    <row r="59" spans="1:14" s="100" customFormat="1" ht="12" hidden="1" customHeight="1" outlineLevel="1">
      <c r="A59" s="483"/>
      <c r="B59" s="488" t="s">
        <v>90</v>
      </c>
      <c r="C59" s="488" t="s">
        <v>90</v>
      </c>
      <c r="D59" s="521" t="s">
        <v>90</v>
      </c>
      <c r="E59" s="485">
        <v>0</v>
      </c>
      <c r="F59" s="486">
        <v>0</v>
      </c>
      <c r="G59" s="487">
        <v>0</v>
      </c>
      <c r="H59" s="489" t="e">
        <f>IF(ISNA(VLOOKUP(#REF!,#REF!,14,FALSE))=TRUE,"Invalid ID#",VLOOKUP(#REF!,#REF!,14,FALSE))</f>
        <v>#REF!</v>
      </c>
      <c r="I59" s="516" t="e">
        <f>IF(ISNA(VLOOKUP(#REF!,#REF!,15,FALSE))=TRUE,"Invalid ID#",VLOOKUP(#REF!,#REF!,15,FALSE))</f>
        <v>#REF!</v>
      </c>
      <c r="J59" s="490" t="e">
        <f>IF(ISNA(VLOOKUP(#REF!,#REF!,16,FALSE))=TRUE,"Invalid ID#",VLOOKUP(#REF!,#REF!,16,FALSE))</f>
        <v>#REF!</v>
      </c>
      <c r="K59" s="491" t="e">
        <f t="shared" si="4"/>
        <v>#REF!</v>
      </c>
      <c r="L59" s="492" t="e">
        <f>IF(ISNA(VLOOKUP(#REF!,#REF!,17,FALSE))=TRUE,"Invalid ID#",VLOOKUP(#REF!,#REF!,17,FALSE))</f>
        <v>#REF!</v>
      </c>
      <c r="M59" s="492" t="e">
        <f>IF(ISNA(VLOOKUP(#REF!,#REF!,18,FALSE))=TRUE,"Invalid ID#",VLOOKUP(#REF!,#REF!,18,FALSE))</f>
        <v>#REF!</v>
      </c>
      <c r="N59" s="492" t="e">
        <f>IF(ISNA(VLOOKUP(#REF!,#REF!,19,FALSE))=TRUE,"Invalid ID#",VLOOKUP(#REF!,#REF!,19,FALSE))</f>
        <v>#REF!</v>
      </c>
    </row>
    <row r="60" spans="1:14" s="100" customFormat="1" ht="12" hidden="1" customHeight="1" outlineLevel="1">
      <c r="A60" s="483"/>
      <c r="B60" s="488" t="s">
        <v>90</v>
      </c>
      <c r="C60" s="488" t="s">
        <v>90</v>
      </c>
      <c r="D60" s="521" t="s">
        <v>90</v>
      </c>
      <c r="E60" s="485">
        <v>0</v>
      </c>
      <c r="F60" s="486">
        <v>0</v>
      </c>
      <c r="G60" s="487">
        <v>0</v>
      </c>
      <c r="H60" s="489" t="e">
        <f>IF(ISNA(VLOOKUP(#REF!,#REF!,14,FALSE))=TRUE,"Invalid ID#",VLOOKUP(#REF!,#REF!,14,FALSE))</f>
        <v>#REF!</v>
      </c>
      <c r="I60" s="516" t="e">
        <f>IF(ISNA(VLOOKUP(#REF!,#REF!,15,FALSE))=TRUE,"Invalid ID#",VLOOKUP(#REF!,#REF!,15,FALSE))</f>
        <v>#REF!</v>
      </c>
      <c r="J60" s="490" t="e">
        <f>IF(ISNA(VLOOKUP(#REF!,#REF!,16,FALSE))=TRUE,"Invalid ID#",VLOOKUP(#REF!,#REF!,16,FALSE))</f>
        <v>#REF!</v>
      </c>
      <c r="K60" s="491" t="e">
        <f t="shared" si="4"/>
        <v>#REF!</v>
      </c>
      <c r="L60" s="492" t="e">
        <f>IF(ISNA(VLOOKUP(#REF!,#REF!,17,FALSE))=TRUE,"Invalid ID#",VLOOKUP(#REF!,#REF!,17,FALSE))</f>
        <v>#REF!</v>
      </c>
      <c r="M60" s="492" t="e">
        <f>IF(ISNA(VLOOKUP(#REF!,#REF!,18,FALSE))=TRUE,"Invalid ID#",VLOOKUP(#REF!,#REF!,18,FALSE))</f>
        <v>#REF!</v>
      </c>
      <c r="N60" s="492" t="e">
        <f>IF(ISNA(VLOOKUP(#REF!,#REF!,19,FALSE))=TRUE,"Invalid ID#",VLOOKUP(#REF!,#REF!,19,FALSE))</f>
        <v>#REF!</v>
      </c>
    </row>
    <row r="61" spans="1:14" s="100" customFormat="1" ht="12" hidden="1" customHeight="1" outlineLevel="1">
      <c r="A61" s="483"/>
      <c r="B61" s="488" t="s">
        <v>90</v>
      </c>
      <c r="C61" s="488" t="s">
        <v>90</v>
      </c>
      <c r="D61" s="521" t="s">
        <v>90</v>
      </c>
      <c r="E61" s="485">
        <v>0</v>
      </c>
      <c r="F61" s="486">
        <v>0</v>
      </c>
      <c r="G61" s="487">
        <v>0</v>
      </c>
      <c r="H61" s="489" t="e">
        <f>IF(ISNA(VLOOKUP(#REF!,#REF!,14,FALSE))=TRUE,"Invalid ID#",VLOOKUP(#REF!,#REF!,14,FALSE))</f>
        <v>#REF!</v>
      </c>
      <c r="I61" s="516" t="e">
        <f>IF(ISNA(VLOOKUP(#REF!,#REF!,15,FALSE))=TRUE,"Invalid ID#",VLOOKUP(#REF!,#REF!,15,FALSE))</f>
        <v>#REF!</v>
      </c>
      <c r="J61" s="490" t="e">
        <f>IF(ISNA(VLOOKUP(#REF!,#REF!,16,FALSE))=TRUE,"Invalid ID#",VLOOKUP(#REF!,#REF!,16,FALSE))</f>
        <v>#REF!</v>
      </c>
      <c r="K61" s="491" t="e">
        <f t="shared" si="4"/>
        <v>#REF!</v>
      </c>
      <c r="L61" s="492" t="e">
        <f>IF(ISNA(VLOOKUP(#REF!,#REF!,17,FALSE))=TRUE,"Invalid ID#",VLOOKUP(#REF!,#REF!,17,FALSE))</f>
        <v>#REF!</v>
      </c>
      <c r="M61" s="492" t="e">
        <f>IF(ISNA(VLOOKUP(#REF!,#REF!,18,FALSE))=TRUE,"Invalid ID#",VLOOKUP(#REF!,#REF!,18,FALSE))</f>
        <v>#REF!</v>
      </c>
      <c r="N61" s="492" t="e">
        <f>IF(ISNA(VLOOKUP(#REF!,#REF!,19,FALSE))=TRUE,"Invalid ID#",VLOOKUP(#REF!,#REF!,19,FALSE))</f>
        <v>#REF!</v>
      </c>
    </row>
    <row r="62" spans="1:14" s="100" customFormat="1" ht="12" hidden="1" customHeight="1" outlineLevel="1">
      <c r="A62" s="483"/>
      <c r="B62" s="488" t="s">
        <v>90</v>
      </c>
      <c r="C62" s="488" t="s">
        <v>90</v>
      </c>
      <c r="D62" s="521" t="s">
        <v>90</v>
      </c>
      <c r="E62" s="485">
        <v>0</v>
      </c>
      <c r="F62" s="486">
        <v>0</v>
      </c>
      <c r="G62" s="487">
        <v>0</v>
      </c>
      <c r="H62" s="489" t="e">
        <f>IF(ISNA(VLOOKUP(#REF!,#REF!,14,FALSE))=TRUE,"Invalid ID#",VLOOKUP(#REF!,#REF!,14,FALSE))</f>
        <v>#REF!</v>
      </c>
      <c r="I62" s="516" t="e">
        <f>IF(ISNA(VLOOKUP(#REF!,#REF!,15,FALSE))=TRUE,"Invalid ID#",VLOOKUP(#REF!,#REF!,15,FALSE))</f>
        <v>#REF!</v>
      </c>
      <c r="J62" s="490" t="e">
        <f>IF(ISNA(VLOOKUP(#REF!,#REF!,16,FALSE))=TRUE,"Invalid ID#",VLOOKUP(#REF!,#REF!,16,FALSE))</f>
        <v>#REF!</v>
      </c>
      <c r="K62" s="491" t="e">
        <f t="shared" si="4"/>
        <v>#REF!</v>
      </c>
      <c r="L62" s="492" t="e">
        <f>IF(ISNA(VLOOKUP(#REF!,#REF!,17,FALSE))=TRUE,"Invalid ID#",VLOOKUP(#REF!,#REF!,17,FALSE))</f>
        <v>#REF!</v>
      </c>
      <c r="M62" s="492" t="e">
        <f>IF(ISNA(VLOOKUP(#REF!,#REF!,18,FALSE))=TRUE,"Invalid ID#",VLOOKUP(#REF!,#REF!,18,FALSE))</f>
        <v>#REF!</v>
      </c>
      <c r="N62" s="492" t="e">
        <f>IF(ISNA(VLOOKUP(#REF!,#REF!,19,FALSE))=TRUE,"Invalid ID#",VLOOKUP(#REF!,#REF!,19,FALSE))</f>
        <v>#REF!</v>
      </c>
    </row>
    <row r="63" spans="1:14" s="100" customFormat="1" ht="12" hidden="1" customHeight="1" outlineLevel="1" thickBot="1">
      <c r="A63" s="483"/>
      <c r="B63" s="488" t="s">
        <v>90</v>
      </c>
      <c r="C63" s="488" t="s">
        <v>90</v>
      </c>
      <c r="D63" s="521" t="s">
        <v>90</v>
      </c>
      <c r="E63" s="485">
        <v>0</v>
      </c>
      <c r="F63" s="486">
        <v>0</v>
      </c>
      <c r="G63" s="487">
        <v>0</v>
      </c>
      <c r="H63" s="489" t="e">
        <f>IF(ISNA(VLOOKUP(#REF!,#REF!,14,FALSE))=TRUE,"Invalid ID#",VLOOKUP(#REF!,#REF!,14,FALSE))</f>
        <v>#REF!</v>
      </c>
      <c r="I63" s="516" t="e">
        <f>IF(ISNA(VLOOKUP(#REF!,#REF!,15,FALSE))=TRUE,"Invalid ID#",VLOOKUP(#REF!,#REF!,15,FALSE))</f>
        <v>#REF!</v>
      </c>
      <c r="J63" s="490" t="e">
        <f>IF(ISNA(VLOOKUP(#REF!,#REF!,16,FALSE))=TRUE,"Invalid ID#",VLOOKUP(#REF!,#REF!,16,FALSE))</f>
        <v>#REF!</v>
      </c>
      <c r="K63" s="491" t="e">
        <f t="shared" si="4"/>
        <v>#REF!</v>
      </c>
      <c r="L63" s="492" t="e">
        <f>IF(ISNA(VLOOKUP(#REF!,#REF!,17,FALSE))=TRUE,"Invalid ID#",VLOOKUP(#REF!,#REF!,17,FALSE))</f>
        <v>#REF!</v>
      </c>
      <c r="M63" s="492" t="e">
        <f>IF(ISNA(VLOOKUP(#REF!,#REF!,18,FALSE))=TRUE,"Invalid ID#",VLOOKUP(#REF!,#REF!,18,FALSE))</f>
        <v>#REF!</v>
      </c>
      <c r="N63" s="492" t="e">
        <f>IF(ISNA(VLOOKUP(#REF!,#REF!,19,FALSE))=TRUE,"Invalid ID#",VLOOKUP(#REF!,#REF!,19,FALSE))</f>
        <v>#REF!</v>
      </c>
    </row>
    <row r="64" spans="1:14" s="100" customFormat="1" ht="13.15" hidden="1" customHeight="1" outlineLevel="1" thickTop="1">
      <c r="A64" s="442"/>
      <c r="B64" s="325"/>
      <c r="C64" s="325"/>
      <c r="D64" s="104"/>
      <c r="E64" s="359"/>
      <c r="F64" s="25"/>
      <c r="G64" s="495"/>
      <c r="H64" s="517"/>
      <c r="I64" s="517"/>
      <c r="J64" s="531"/>
      <c r="K64" s="532"/>
      <c r="L64" s="29"/>
      <c r="M64" s="29"/>
      <c r="N64" s="29"/>
    </row>
    <row r="65" spans="1:14" s="104" customFormat="1" ht="13.15" hidden="1" customHeight="1" outlineLevel="1">
      <c r="A65" s="442"/>
      <c r="B65" s="103"/>
      <c r="C65" s="103"/>
      <c r="D65" s="522"/>
      <c r="E65" s="546" t="s">
        <v>145</v>
      </c>
      <c r="F65" s="349"/>
      <c r="G65" s="26"/>
      <c r="H65" s="518"/>
      <c r="I65" s="518"/>
      <c r="J65" s="246"/>
      <c r="K65" s="105"/>
      <c r="L65" s="247"/>
      <c r="M65" s="247"/>
      <c r="N65" s="247"/>
    </row>
    <row r="66" spans="1:14" s="114" customFormat="1" ht="13.15" hidden="1" customHeight="1" outlineLevel="1">
      <c r="A66" s="92" t="s">
        <v>17</v>
      </c>
      <c r="B66" s="109"/>
      <c r="C66" s="109"/>
      <c r="D66" s="523"/>
      <c r="E66" s="545">
        <v>0</v>
      </c>
      <c r="F66" s="112"/>
      <c r="G66" s="112"/>
      <c r="H66" s="519"/>
      <c r="I66" s="519"/>
      <c r="J66" s="248"/>
      <c r="K66" s="113"/>
      <c r="L66" s="249"/>
      <c r="M66" s="249"/>
      <c r="N66" s="249"/>
    </row>
    <row r="67" spans="1:14" s="100" customFormat="1" ht="12" hidden="1" customHeight="1" outlineLevel="1">
      <c r="A67" s="483"/>
      <c r="B67" s="488" t="s">
        <v>90</v>
      </c>
      <c r="C67" s="488" t="s">
        <v>90</v>
      </c>
      <c r="D67" s="521" t="s">
        <v>90</v>
      </c>
      <c r="E67" s="485">
        <v>0</v>
      </c>
      <c r="F67" s="486">
        <v>0</v>
      </c>
      <c r="G67" s="487">
        <v>0</v>
      </c>
      <c r="H67" s="489" t="e">
        <f>IF(ISNA(VLOOKUP(#REF!,#REF!,14,FALSE))=TRUE,"Invalid ID#",VLOOKUP(#REF!,#REF!,14,FALSE))</f>
        <v>#REF!</v>
      </c>
      <c r="I67" s="516" t="e">
        <f>IF(ISNA(VLOOKUP(#REF!,#REF!,15,FALSE))=TRUE,"Invalid ID#",VLOOKUP(#REF!,#REF!,15,FALSE))</f>
        <v>#REF!</v>
      </c>
      <c r="J67" s="490" t="e">
        <f>IF(ISNA(VLOOKUP(#REF!,#REF!,16,FALSE))=TRUE,"Invalid ID#",VLOOKUP(#REF!,#REF!,16,FALSE))</f>
        <v>#REF!</v>
      </c>
      <c r="K67" s="491" t="e">
        <f t="shared" ref="K67:K73" si="5">ROUNDUP((E67*J67),0)</f>
        <v>#REF!</v>
      </c>
      <c r="L67" s="492" t="e">
        <f>IF(ISNA(VLOOKUP(#REF!,#REF!,17,FALSE))=TRUE,"Invalid ID#",VLOOKUP(#REF!,#REF!,17,FALSE))</f>
        <v>#REF!</v>
      </c>
      <c r="M67" s="492" t="e">
        <f>IF(ISNA(VLOOKUP(#REF!,#REF!,18,FALSE))=TRUE,"Invalid ID#",VLOOKUP(#REF!,#REF!,18,FALSE))</f>
        <v>#REF!</v>
      </c>
      <c r="N67" s="492" t="e">
        <f>IF(ISNA(VLOOKUP(#REF!,#REF!,19,FALSE))=TRUE,"Invalid ID#",VLOOKUP(#REF!,#REF!,19,FALSE))</f>
        <v>#REF!</v>
      </c>
    </row>
    <row r="68" spans="1:14" s="100" customFormat="1" ht="12" hidden="1" customHeight="1" outlineLevel="1">
      <c r="A68" s="483"/>
      <c r="B68" s="488" t="s">
        <v>90</v>
      </c>
      <c r="C68" s="488" t="s">
        <v>90</v>
      </c>
      <c r="D68" s="521" t="s">
        <v>90</v>
      </c>
      <c r="E68" s="485">
        <v>0</v>
      </c>
      <c r="F68" s="486">
        <v>0</v>
      </c>
      <c r="G68" s="487">
        <v>0</v>
      </c>
      <c r="H68" s="489" t="e">
        <f>IF(ISNA(VLOOKUP(#REF!,#REF!,14,FALSE))=TRUE,"Invalid ID#",VLOOKUP(#REF!,#REF!,14,FALSE))</f>
        <v>#REF!</v>
      </c>
      <c r="I68" s="516" t="e">
        <f>IF(ISNA(VLOOKUP(#REF!,#REF!,15,FALSE))=TRUE,"Invalid ID#",VLOOKUP(#REF!,#REF!,15,FALSE))</f>
        <v>#REF!</v>
      </c>
      <c r="J68" s="490" t="e">
        <f>IF(ISNA(VLOOKUP(#REF!,#REF!,16,FALSE))=TRUE,"Invalid ID#",VLOOKUP(#REF!,#REF!,16,FALSE))</f>
        <v>#REF!</v>
      </c>
      <c r="K68" s="491" t="e">
        <f t="shared" si="5"/>
        <v>#REF!</v>
      </c>
      <c r="L68" s="492" t="e">
        <f>IF(ISNA(VLOOKUP(#REF!,#REF!,17,FALSE))=TRUE,"Invalid ID#",VLOOKUP(#REF!,#REF!,17,FALSE))</f>
        <v>#REF!</v>
      </c>
      <c r="M68" s="492" t="e">
        <f>IF(ISNA(VLOOKUP(#REF!,#REF!,18,FALSE))=TRUE,"Invalid ID#",VLOOKUP(#REF!,#REF!,18,FALSE))</f>
        <v>#REF!</v>
      </c>
      <c r="N68" s="492" t="e">
        <f>IF(ISNA(VLOOKUP(#REF!,#REF!,19,FALSE))=TRUE,"Invalid ID#",VLOOKUP(#REF!,#REF!,19,FALSE))</f>
        <v>#REF!</v>
      </c>
    </row>
    <row r="69" spans="1:14" s="100" customFormat="1" ht="12" hidden="1" customHeight="1" outlineLevel="1">
      <c r="A69" s="483"/>
      <c r="B69" s="488" t="s">
        <v>90</v>
      </c>
      <c r="C69" s="488" t="s">
        <v>90</v>
      </c>
      <c r="D69" s="521" t="s">
        <v>90</v>
      </c>
      <c r="E69" s="485">
        <v>0</v>
      </c>
      <c r="F69" s="486">
        <v>0</v>
      </c>
      <c r="G69" s="487">
        <v>0</v>
      </c>
      <c r="H69" s="489" t="e">
        <f>IF(ISNA(VLOOKUP(#REF!,#REF!,14,FALSE))=TRUE,"Invalid ID#",VLOOKUP(#REF!,#REF!,14,FALSE))</f>
        <v>#REF!</v>
      </c>
      <c r="I69" s="516" t="e">
        <f>IF(ISNA(VLOOKUP(#REF!,#REF!,15,FALSE))=TRUE,"Invalid ID#",VLOOKUP(#REF!,#REF!,15,FALSE))</f>
        <v>#REF!</v>
      </c>
      <c r="J69" s="490" t="e">
        <f>IF(ISNA(VLOOKUP(#REF!,#REF!,16,FALSE))=TRUE,"Invalid ID#",VLOOKUP(#REF!,#REF!,16,FALSE))</f>
        <v>#REF!</v>
      </c>
      <c r="K69" s="491" t="e">
        <f t="shared" si="5"/>
        <v>#REF!</v>
      </c>
      <c r="L69" s="492" t="e">
        <f>IF(ISNA(VLOOKUP(#REF!,#REF!,17,FALSE))=TRUE,"Invalid ID#",VLOOKUP(#REF!,#REF!,17,FALSE))</f>
        <v>#REF!</v>
      </c>
      <c r="M69" s="492" t="e">
        <f>IF(ISNA(VLOOKUP(#REF!,#REF!,18,FALSE))=TRUE,"Invalid ID#",VLOOKUP(#REF!,#REF!,18,FALSE))</f>
        <v>#REF!</v>
      </c>
      <c r="N69" s="492" t="e">
        <f>IF(ISNA(VLOOKUP(#REF!,#REF!,19,FALSE))=TRUE,"Invalid ID#",VLOOKUP(#REF!,#REF!,19,FALSE))</f>
        <v>#REF!</v>
      </c>
    </row>
    <row r="70" spans="1:14" s="100" customFormat="1" ht="12" hidden="1" customHeight="1" outlineLevel="1">
      <c r="A70" s="483"/>
      <c r="B70" s="488" t="s">
        <v>90</v>
      </c>
      <c r="C70" s="488" t="s">
        <v>90</v>
      </c>
      <c r="D70" s="521" t="s">
        <v>90</v>
      </c>
      <c r="E70" s="485">
        <v>0</v>
      </c>
      <c r="F70" s="486">
        <v>0</v>
      </c>
      <c r="G70" s="487">
        <v>0</v>
      </c>
      <c r="H70" s="489" t="e">
        <f>IF(ISNA(VLOOKUP(#REF!,#REF!,14,FALSE))=TRUE,"Invalid ID#",VLOOKUP(#REF!,#REF!,14,FALSE))</f>
        <v>#REF!</v>
      </c>
      <c r="I70" s="516" t="e">
        <f>IF(ISNA(VLOOKUP(#REF!,#REF!,15,FALSE))=TRUE,"Invalid ID#",VLOOKUP(#REF!,#REF!,15,FALSE))</f>
        <v>#REF!</v>
      </c>
      <c r="J70" s="490" t="e">
        <f>IF(ISNA(VLOOKUP(#REF!,#REF!,16,FALSE))=TRUE,"Invalid ID#",VLOOKUP(#REF!,#REF!,16,FALSE))</f>
        <v>#REF!</v>
      </c>
      <c r="K70" s="491" t="e">
        <f t="shared" si="5"/>
        <v>#REF!</v>
      </c>
      <c r="L70" s="492" t="e">
        <f>IF(ISNA(VLOOKUP(#REF!,#REF!,17,FALSE))=TRUE,"Invalid ID#",VLOOKUP(#REF!,#REF!,17,FALSE))</f>
        <v>#REF!</v>
      </c>
      <c r="M70" s="492" t="e">
        <f>IF(ISNA(VLOOKUP(#REF!,#REF!,18,FALSE))=TRUE,"Invalid ID#",VLOOKUP(#REF!,#REF!,18,FALSE))</f>
        <v>#REF!</v>
      </c>
      <c r="N70" s="492" t="e">
        <f>IF(ISNA(VLOOKUP(#REF!,#REF!,19,FALSE))=TRUE,"Invalid ID#",VLOOKUP(#REF!,#REF!,19,FALSE))</f>
        <v>#REF!</v>
      </c>
    </row>
    <row r="71" spans="1:14" s="100" customFormat="1" ht="12" hidden="1" customHeight="1" outlineLevel="1">
      <c r="A71" s="483"/>
      <c r="B71" s="488" t="s">
        <v>90</v>
      </c>
      <c r="C71" s="488" t="s">
        <v>90</v>
      </c>
      <c r="D71" s="521" t="s">
        <v>90</v>
      </c>
      <c r="E71" s="485">
        <v>0</v>
      </c>
      <c r="F71" s="486">
        <v>0</v>
      </c>
      <c r="G71" s="487">
        <v>0</v>
      </c>
      <c r="H71" s="489" t="e">
        <f>IF(ISNA(VLOOKUP(#REF!,#REF!,14,FALSE))=TRUE,"Invalid ID#",VLOOKUP(#REF!,#REF!,14,FALSE))</f>
        <v>#REF!</v>
      </c>
      <c r="I71" s="516" t="e">
        <f>IF(ISNA(VLOOKUP(#REF!,#REF!,15,FALSE))=TRUE,"Invalid ID#",VLOOKUP(#REF!,#REF!,15,FALSE))</f>
        <v>#REF!</v>
      </c>
      <c r="J71" s="490" t="e">
        <f>IF(ISNA(VLOOKUP(#REF!,#REF!,16,FALSE))=TRUE,"Invalid ID#",VLOOKUP(#REF!,#REF!,16,FALSE))</f>
        <v>#REF!</v>
      </c>
      <c r="K71" s="491" t="e">
        <f t="shared" si="5"/>
        <v>#REF!</v>
      </c>
      <c r="L71" s="492" t="e">
        <f>IF(ISNA(VLOOKUP(#REF!,#REF!,17,FALSE))=TRUE,"Invalid ID#",VLOOKUP(#REF!,#REF!,17,FALSE))</f>
        <v>#REF!</v>
      </c>
      <c r="M71" s="492" t="e">
        <f>IF(ISNA(VLOOKUP(#REF!,#REF!,18,FALSE))=TRUE,"Invalid ID#",VLOOKUP(#REF!,#REF!,18,FALSE))</f>
        <v>#REF!</v>
      </c>
      <c r="N71" s="492" t="e">
        <f>IF(ISNA(VLOOKUP(#REF!,#REF!,19,FALSE))=TRUE,"Invalid ID#",VLOOKUP(#REF!,#REF!,19,FALSE))</f>
        <v>#REF!</v>
      </c>
    </row>
    <row r="72" spans="1:14" s="100" customFormat="1" ht="12" hidden="1" customHeight="1" outlineLevel="1">
      <c r="A72" s="483"/>
      <c r="B72" s="488" t="s">
        <v>90</v>
      </c>
      <c r="C72" s="488" t="s">
        <v>90</v>
      </c>
      <c r="D72" s="521" t="s">
        <v>90</v>
      </c>
      <c r="E72" s="485">
        <v>0</v>
      </c>
      <c r="F72" s="486">
        <v>0</v>
      </c>
      <c r="G72" s="487">
        <v>0</v>
      </c>
      <c r="H72" s="489" t="e">
        <f>IF(ISNA(VLOOKUP(#REF!,#REF!,14,FALSE))=TRUE,"Invalid ID#",VLOOKUP(#REF!,#REF!,14,FALSE))</f>
        <v>#REF!</v>
      </c>
      <c r="I72" s="516" t="e">
        <f>IF(ISNA(VLOOKUP(#REF!,#REF!,15,FALSE))=TRUE,"Invalid ID#",VLOOKUP(#REF!,#REF!,15,FALSE))</f>
        <v>#REF!</v>
      </c>
      <c r="J72" s="490" t="e">
        <f>IF(ISNA(VLOOKUP(#REF!,#REF!,16,FALSE))=TRUE,"Invalid ID#",VLOOKUP(#REF!,#REF!,16,FALSE))</f>
        <v>#REF!</v>
      </c>
      <c r="K72" s="491" t="e">
        <f t="shared" si="5"/>
        <v>#REF!</v>
      </c>
      <c r="L72" s="492" t="e">
        <f>IF(ISNA(VLOOKUP(#REF!,#REF!,17,FALSE))=TRUE,"Invalid ID#",VLOOKUP(#REF!,#REF!,17,FALSE))</f>
        <v>#REF!</v>
      </c>
      <c r="M72" s="492" t="e">
        <f>IF(ISNA(VLOOKUP(#REF!,#REF!,18,FALSE))=TRUE,"Invalid ID#",VLOOKUP(#REF!,#REF!,18,FALSE))</f>
        <v>#REF!</v>
      </c>
      <c r="N72" s="492" t="e">
        <f>IF(ISNA(VLOOKUP(#REF!,#REF!,19,FALSE))=TRUE,"Invalid ID#",VLOOKUP(#REF!,#REF!,19,FALSE))</f>
        <v>#REF!</v>
      </c>
    </row>
    <row r="73" spans="1:14" s="100" customFormat="1" ht="12" hidden="1" customHeight="1" outlineLevel="1" thickBot="1">
      <c r="A73" s="483"/>
      <c r="B73" s="488" t="s">
        <v>90</v>
      </c>
      <c r="C73" s="488" t="s">
        <v>90</v>
      </c>
      <c r="D73" s="521" t="s">
        <v>90</v>
      </c>
      <c r="E73" s="485">
        <v>0</v>
      </c>
      <c r="F73" s="486">
        <v>0</v>
      </c>
      <c r="G73" s="487">
        <v>0</v>
      </c>
      <c r="H73" s="489" t="e">
        <f>IF(ISNA(VLOOKUP(#REF!,#REF!,14,FALSE))=TRUE,"Invalid ID#",VLOOKUP(#REF!,#REF!,14,FALSE))</f>
        <v>#REF!</v>
      </c>
      <c r="I73" s="516" t="e">
        <f>IF(ISNA(VLOOKUP(#REF!,#REF!,15,FALSE))=TRUE,"Invalid ID#",VLOOKUP(#REF!,#REF!,15,FALSE))</f>
        <v>#REF!</v>
      </c>
      <c r="J73" s="490" t="e">
        <f>IF(ISNA(VLOOKUP(#REF!,#REF!,16,FALSE))=TRUE,"Invalid ID#",VLOOKUP(#REF!,#REF!,16,FALSE))</f>
        <v>#REF!</v>
      </c>
      <c r="K73" s="491" t="e">
        <f t="shared" si="5"/>
        <v>#REF!</v>
      </c>
      <c r="L73" s="492" t="e">
        <f>IF(ISNA(VLOOKUP(#REF!,#REF!,17,FALSE))=TRUE,"Invalid ID#",VLOOKUP(#REF!,#REF!,17,FALSE))</f>
        <v>#REF!</v>
      </c>
      <c r="M73" s="492" t="e">
        <f>IF(ISNA(VLOOKUP(#REF!,#REF!,18,FALSE))=TRUE,"Invalid ID#",VLOOKUP(#REF!,#REF!,18,FALSE))</f>
        <v>#REF!</v>
      </c>
      <c r="N73" s="492" t="e">
        <f>IF(ISNA(VLOOKUP(#REF!,#REF!,19,FALSE))=TRUE,"Invalid ID#",VLOOKUP(#REF!,#REF!,19,FALSE))</f>
        <v>#REF!</v>
      </c>
    </row>
    <row r="74" spans="1:14" s="100" customFormat="1" ht="13.15" hidden="1" customHeight="1" outlineLevel="1" thickTop="1">
      <c r="A74" s="442"/>
      <c r="B74" s="325"/>
      <c r="C74" s="325"/>
      <c r="D74" s="104"/>
      <c r="E74" s="359"/>
      <c r="F74" s="25"/>
      <c r="G74" s="495"/>
      <c r="H74" s="517"/>
      <c r="I74" s="517"/>
      <c r="J74" s="531"/>
      <c r="K74" s="532"/>
      <c r="L74" s="533"/>
      <c r="M74" s="29"/>
      <c r="N74" s="29"/>
    </row>
    <row r="75" spans="1:14" s="104" customFormat="1" ht="13.15" hidden="1" customHeight="1" outlineLevel="1">
      <c r="A75" s="442"/>
      <c r="B75" s="103"/>
      <c r="C75" s="103"/>
      <c r="D75" s="522"/>
      <c r="E75" s="546" t="s">
        <v>145</v>
      </c>
      <c r="F75" s="349"/>
      <c r="G75" s="26"/>
      <c r="H75" s="518"/>
      <c r="I75" s="518"/>
      <c r="J75" s="246"/>
      <c r="K75" s="105"/>
      <c r="L75" s="247"/>
      <c r="M75" s="247"/>
      <c r="N75" s="247"/>
    </row>
    <row r="76" spans="1:14" s="114" customFormat="1" ht="13.15" hidden="1" customHeight="1" outlineLevel="1">
      <c r="A76" s="92" t="s">
        <v>18</v>
      </c>
      <c r="B76" s="109"/>
      <c r="C76" s="109"/>
      <c r="D76" s="523"/>
      <c r="E76" s="545">
        <v>0</v>
      </c>
      <c r="F76" s="112"/>
      <c r="G76" s="112"/>
      <c r="H76" s="519"/>
      <c r="I76" s="519"/>
      <c r="J76" s="248"/>
      <c r="K76" s="113"/>
      <c r="L76" s="249"/>
      <c r="M76" s="249"/>
      <c r="N76" s="249"/>
    </row>
    <row r="77" spans="1:14" s="100" customFormat="1" ht="12" hidden="1" customHeight="1" outlineLevel="1">
      <c r="A77" s="483"/>
      <c r="B77" s="488" t="s">
        <v>90</v>
      </c>
      <c r="C77" s="488" t="s">
        <v>90</v>
      </c>
      <c r="D77" s="521" t="s">
        <v>90</v>
      </c>
      <c r="E77" s="485">
        <v>0</v>
      </c>
      <c r="F77" s="486">
        <v>0</v>
      </c>
      <c r="G77" s="487">
        <v>0</v>
      </c>
      <c r="H77" s="489" t="e">
        <f>IF(ISNA(VLOOKUP(#REF!,#REF!,14,FALSE))=TRUE,"Invalid ID#",VLOOKUP(#REF!,#REF!,14,FALSE))</f>
        <v>#REF!</v>
      </c>
      <c r="I77" s="516" t="e">
        <f>IF(ISNA(VLOOKUP(#REF!,#REF!,15,FALSE))=TRUE,"Invalid ID#",VLOOKUP(#REF!,#REF!,15,FALSE))</f>
        <v>#REF!</v>
      </c>
      <c r="J77" s="490" t="e">
        <f>IF(ISNA(VLOOKUP(#REF!,#REF!,16,FALSE))=TRUE,"Invalid ID#",VLOOKUP(#REF!,#REF!,16,FALSE))</f>
        <v>#REF!</v>
      </c>
      <c r="K77" s="491" t="e">
        <f t="shared" ref="K77:K83" si="6">ROUNDUP((E77*J77),0)</f>
        <v>#REF!</v>
      </c>
      <c r="L77" s="492" t="e">
        <f>IF(ISNA(VLOOKUP(#REF!,#REF!,17,FALSE))=TRUE,"Invalid ID#",VLOOKUP(#REF!,#REF!,17,FALSE))</f>
        <v>#REF!</v>
      </c>
      <c r="M77" s="492" t="e">
        <f>IF(ISNA(VLOOKUP(#REF!,#REF!,18,FALSE))=TRUE,"Invalid ID#",VLOOKUP(#REF!,#REF!,18,FALSE))</f>
        <v>#REF!</v>
      </c>
      <c r="N77" s="492" t="e">
        <f>IF(ISNA(VLOOKUP(#REF!,#REF!,19,FALSE))=TRUE,"Invalid ID#",VLOOKUP(#REF!,#REF!,19,FALSE))</f>
        <v>#REF!</v>
      </c>
    </row>
    <row r="78" spans="1:14" s="100" customFormat="1" ht="12" hidden="1" customHeight="1" outlineLevel="1">
      <c r="A78" s="483"/>
      <c r="B78" s="488" t="s">
        <v>90</v>
      </c>
      <c r="C78" s="488" t="s">
        <v>90</v>
      </c>
      <c r="D78" s="521" t="s">
        <v>90</v>
      </c>
      <c r="E78" s="485">
        <v>0</v>
      </c>
      <c r="F78" s="486">
        <v>0</v>
      </c>
      <c r="G78" s="487">
        <v>0</v>
      </c>
      <c r="H78" s="489" t="e">
        <f>IF(ISNA(VLOOKUP(#REF!,#REF!,14,FALSE))=TRUE,"Invalid ID#",VLOOKUP(#REF!,#REF!,14,FALSE))</f>
        <v>#REF!</v>
      </c>
      <c r="I78" s="516" t="e">
        <f>IF(ISNA(VLOOKUP(#REF!,#REF!,15,FALSE))=TRUE,"Invalid ID#",VLOOKUP(#REF!,#REF!,15,FALSE))</f>
        <v>#REF!</v>
      </c>
      <c r="J78" s="490" t="e">
        <f>IF(ISNA(VLOOKUP(#REF!,#REF!,16,FALSE))=TRUE,"Invalid ID#",VLOOKUP(#REF!,#REF!,16,FALSE))</f>
        <v>#REF!</v>
      </c>
      <c r="K78" s="491" t="e">
        <f t="shared" si="6"/>
        <v>#REF!</v>
      </c>
      <c r="L78" s="492" t="e">
        <f>IF(ISNA(VLOOKUP(#REF!,#REF!,17,FALSE))=TRUE,"Invalid ID#",VLOOKUP(#REF!,#REF!,17,FALSE))</f>
        <v>#REF!</v>
      </c>
      <c r="M78" s="492" t="e">
        <f>IF(ISNA(VLOOKUP(#REF!,#REF!,18,FALSE))=TRUE,"Invalid ID#",VLOOKUP(#REF!,#REF!,18,FALSE))</f>
        <v>#REF!</v>
      </c>
      <c r="N78" s="492" t="e">
        <f>IF(ISNA(VLOOKUP(#REF!,#REF!,19,FALSE))=TRUE,"Invalid ID#",VLOOKUP(#REF!,#REF!,19,FALSE))</f>
        <v>#REF!</v>
      </c>
    </row>
    <row r="79" spans="1:14" s="100" customFormat="1" ht="12" hidden="1" customHeight="1" outlineLevel="1">
      <c r="A79" s="483"/>
      <c r="B79" s="488" t="s">
        <v>90</v>
      </c>
      <c r="C79" s="488" t="s">
        <v>90</v>
      </c>
      <c r="D79" s="521" t="s">
        <v>90</v>
      </c>
      <c r="E79" s="485">
        <v>0</v>
      </c>
      <c r="F79" s="486">
        <v>0</v>
      </c>
      <c r="G79" s="487">
        <v>0</v>
      </c>
      <c r="H79" s="489" t="e">
        <f>IF(ISNA(VLOOKUP(#REF!,#REF!,14,FALSE))=TRUE,"Invalid ID#",VLOOKUP(#REF!,#REF!,14,FALSE))</f>
        <v>#REF!</v>
      </c>
      <c r="I79" s="516" t="e">
        <f>IF(ISNA(VLOOKUP(#REF!,#REF!,15,FALSE))=TRUE,"Invalid ID#",VLOOKUP(#REF!,#REF!,15,FALSE))</f>
        <v>#REF!</v>
      </c>
      <c r="J79" s="490" t="e">
        <f>IF(ISNA(VLOOKUP(#REF!,#REF!,16,FALSE))=TRUE,"Invalid ID#",VLOOKUP(#REF!,#REF!,16,FALSE))</f>
        <v>#REF!</v>
      </c>
      <c r="K79" s="491" t="e">
        <f t="shared" si="6"/>
        <v>#REF!</v>
      </c>
      <c r="L79" s="492" t="e">
        <f>IF(ISNA(VLOOKUP(#REF!,#REF!,17,FALSE))=TRUE,"Invalid ID#",VLOOKUP(#REF!,#REF!,17,FALSE))</f>
        <v>#REF!</v>
      </c>
      <c r="M79" s="492" t="e">
        <f>IF(ISNA(VLOOKUP(#REF!,#REF!,18,FALSE))=TRUE,"Invalid ID#",VLOOKUP(#REF!,#REF!,18,FALSE))</f>
        <v>#REF!</v>
      </c>
      <c r="N79" s="492" t="e">
        <f>IF(ISNA(VLOOKUP(#REF!,#REF!,19,FALSE))=TRUE,"Invalid ID#",VLOOKUP(#REF!,#REF!,19,FALSE))</f>
        <v>#REF!</v>
      </c>
    </row>
    <row r="80" spans="1:14" s="100" customFormat="1" ht="12" hidden="1" customHeight="1" outlineLevel="1">
      <c r="A80" s="483"/>
      <c r="B80" s="488" t="s">
        <v>90</v>
      </c>
      <c r="C80" s="488" t="s">
        <v>90</v>
      </c>
      <c r="D80" s="521" t="s">
        <v>90</v>
      </c>
      <c r="E80" s="485">
        <v>0</v>
      </c>
      <c r="F80" s="486">
        <v>0</v>
      </c>
      <c r="G80" s="487">
        <v>0</v>
      </c>
      <c r="H80" s="489" t="e">
        <f>IF(ISNA(VLOOKUP(#REF!,#REF!,14,FALSE))=TRUE,"Invalid ID#",VLOOKUP(#REF!,#REF!,14,FALSE))</f>
        <v>#REF!</v>
      </c>
      <c r="I80" s="516" t="e">
        <f>IF(ISNA(VLOOKUP(#REF!,#REF!,15,FALSE))=TRUE,"Invalid ID#",VLOOKUP(#REF!,#REF!,15,FALSE))</f>
        <v>#REF!</v>
      </c>
      <c r="J80" s="490" t="e">
        <f>IF(ISNA(VLOOKUP(#REF!,#REF!,16,FALSE))=TRUE,"Invalid ID#",VLOOKUP(#REF!,#REF!,16,FALSE))</f>
        <v>#REF!</v>
      </c>
      <c r="K80" s="491" t="e">
        <f t="shared" si="6"/>
        <v>#REF!</v>
      </c>
      <c r="L80" s="492" t="e">
        <f>IF(ISNA(VLOOKUP(#REF!,#REF!,17,FALSE))=TRUE,"Invalid ID#",VLOOKUP(#REF!,#REF!,17,FALSE))</f>
        <v>#REF!</v>
      </c>
      <c r="M80" s="492" t="e">
        <f>IF(ISNA(VLOOKUP(#REF!,#REF!,18,FALSE))=TRUE,"Invalid ID#",VLOOKUP(#REF!,#REF!,18,FALSE))</f>
        <v>#REF!</v>
      </c>
      <c r="N80" s="492" t="e">
        <f>IF(ISNA(VLOOKUP(#REF!,#REF!,19,FALSE))=TRUE,"Invalid ID#",VLOOKUP(#REF!,#REF!,19,FALSE))</f>
        <v>#REF!</v>
      </c>
    </row>
    <row r="81" spans="1:14" s="100" customFormat="1" ht="12" hidden="1" customHeight="1" outlineLevel="1">
      <c r="A81" s="483"/>
      <c r="B81" s="488" t="s">
        <v>90</v>
      </c>
      <c r="C81" s="488" t="s">
        <v>90</v>
      </c>
      <c r="D81" s="521" t="s">
        <v>90</v>
      </c>
      <c r="E81" s="485">
        <v>0</v>
      </c>
      <c r="F81" s="486">
        <v>0</v>
      </c>
      <c r="G81" s="487">
        <v>0</v>
      </c>
      <c r="H81" s="489" t="e">
        <f>IF(ISNA(VLOOKUP(#REF!,#REF!,14,FALSE))=TRUE,"Invalid ID#",VLOOKUP(#REF!,#REF!,14,FALSE))</f>
        <v>#REF!</v>
      </c>
      <c r="I81" s="516" t="e">
        <f>IF(ISNA(VLOOKUP(#REF!,#REF!,15,FALSE))=TRUE,"Invalid ID#",VLOOKUP(#REF!,#REF!,15,FALSE))</f>
        <v>#REF!</v>
      </c>
      <c r="J81" s="490" t="e">
        <f>IF(ISNA(VLOOKUP(#REF!,#REF!,16,FALSE))=TRUE,"Invalid ID#",VLOOKUP(#REF!,#REF!,16,FALSE))</f>
        <v>#REF!</v>
      </c>
      <c r="K81" s="491" t="e">
        <f t="shared" si="6"/>
        <v>#REF!</v>
      </c>
      <c r="L81" s="492" t="e">
        <f>IF(ISNA(VLOOKUP(#REF!,#REF!,17,FALSE))=TRUE,"Invalid ID#",VLOOKUP(#REF!,#REF!,17,FALSE))</f>
        <v>#REF!</v>
      </c>
      <c r="M81" s="492" t="e">
        <f>IF(ISNA(VLOOKUP(#REF!,#REF!,18,FALSE))=TRUE,"Invalid ID#",VLOOKUP(#REF!,#REF!,18,FALSE))</f>
        <v>#REF!</v>
      </c>
      <c r="N81" s="492" t="e">
        <f>IF(ISNA(VLOOKUP(#REF!,#REF!,19,FALSE))=TRUE,"Invalid ID#",VLOOKUP(#REF!,#REF!,19,FALSE))</f>
        <v>#REF!</v>
      </c>
    </row>
    <row r="82" spans="1:14" s="100" customFormat="1" ht="12" hidden="1" customHeight="1" outlineLevel="1">
      <c r="A82" s="483"/>
      <c r="B82" s="488" t="s">
        <v>90</v>
      </c>
      <c r="C82" s="488" t="s">
        <v>90</v>
      </c>
      <c r="D82" s="521" t="s">
        <v>90</v>
      </c>
      <c r="E82" s="485">
        <v>0</v>
      </c>
      <c r="F82" s="486">
        <v>0</v>
      </c>
      <c r="G82" s="487">
        <v>0</v>
      </c>
      <c r="H82" s="489" t="e">
        <f>IF(ISNA(VLOOKUP(#REF!,#REF!,14,FALSE))=TRUE,"Invalid ID#",VLOOKUP(#REF!,#REF!,14,FALSE))</f>
        <v>#REF!</v>
      </c>
      <c r="I82" s="516" t="e">
        <f>IF(ISNA(VLOOKUP(#REF!,#REF!,15,FALSE))=TRUE,"Invalid ID#",VLOOKUP(#REF!,#REF!,15,FALSE))</f>
        <v>#REF!</v>
      </c>
      <c r="J82" s="490" t="e">
        <f>IF(ISNA(VLOOKUP(#REF!,#REF!,16,FALSE))=TRUE,"Invalid ID#",VLOOKUP(#REF!,#REF!,16,FALSE))</f>
        <v>#REF!</v>
      </c>
      <c r="K82" s="491" t="e">
        <f t="shared" si="6"/>
        <v>#REF!</v>
      </c>
      <c r="L82" s="492" t="e">
        <f>IF(ISNA(VLOOKUP(#REF!,#REF!,17,FALSE))=TRUE,"Invalid ID#",VLOOKUP(#REF!,#REF!,17,FALSE))</f>
        <v>#REF!</v>
      </c>
      <c r="M82" s="492" t="e">
        <f>IF(ISNA(VLOOKUP(#REF!,#REF!,18,FALSE))=TRUE,"Invalid ID#",VLOOKUP(#REF!,#REF!,18,FALSE))</f>
        <v>#REF!</v>
      </c>
      <c r="N82" s="492" t="e">
        <f>IF(ISNA(VLOOKUP(#REF!,#REF!,19,FALSE))=TRUE,"Invalid ID#",VLOOKUP(#REF!,#REF!,19,FALSE))</f>
        <v>#REF!</v>
      </c>
    </row>
    <row r="83" spans="1:14" s="100" customFormat="1" ht="12" hidden="1" customHeight="1" outlineLevel="1" thickBot="1">
      <c r="A83" s="483"/>
      <c r="B83" s="488" t="s">
        <v>90</v>
      </c>
      <c r="C83" s="488" t="s">
        <v>90</v>
      </c>
      <c r="D83" s="521" t="s">
        <v>90</v>
      </c>
      <c r="E83" s="485">
        <v>0</v>
      </c>
      <c r="F83" s="486">
        <v>0</v>
      </c>
      <c r="G83" s="487">
        <v>0</v>
      </c>
      <c r="H83" s="489" t="e">
        <f>IF(ISNA(VLOOKUP(#REF!,#REF!,14,FALSE))=TRUE,"Invalid ID#",VLOOKUP(#REF!,#REF!,14,FALSE))</f>
        <v>#REF!</v>
      </c>
      <c r="I83" s="516" t="e">
        <f>IF(ISNA(VLOOKUP(#REF!,#REF!,15,FALSE))=TRUE,"Invalid ID#",VLOOKUP(#REF!,#REF!,15,FALSE))</f>
        <v>#REF!</v>
      </c>
      <c r="J83" s="490" t="e">
        <f>IF(ISNA(VLOOKUP(#REF!,#REF!,16,FALSE))=TRUE,"Invalid ID#",VLOOKUP(#REF!,#REF!,16,FALSE))</f>
        <v>#REF!</v>
      </c>
      <c r="K83" s="491" t="e">
        <f t="shared" si="6"/>
        <v>#REF!</v>
      </c>
      <c r="L83" s="492" t="e">
        <f>IF(ISNA(VLOOKUP(#REF!,#REF!,17,FALSE))=TRUE,"Invalid ID#",VLOOKUP(#REF!,#REF!,17,FALSE))</f>
        <v>#REF!</v>
      </c>
      <c r="M83" s="492" t="e">
        <f>IF(ISNA(VLOOKUP(#REF!,#REF!,18,FALSE))=TRUE,"Invalid ID#",VLOOKUP(#REF!,#REF!,18,FALSE))</f>
        <v>#REF!</v>
      </c>
      <c r="N83" s="492" t="e">
        <f>IF(ISNA(VLOOKUP(#REF!,#REF!,19,FALSE))=TRUE,"Invalid ID#",VLOOKUP(#REF!,#REF!,19,FALSE))</f>
        <v>#REF!</v>
      </c>
    </row>
    <row r="84" spans="1:14" s="100" customFormat="1" ht="13.15" hidden="1" customHeight="1" outlineLevel="1" thickTop="1">
      <c r="A84" s="442"/>
      <c r="B84" s="325"/>
      <c r="C84" s="325"/>
      <c r="D84" s="104"/>
      <c r="E84" s="359"/>
      <c r="F84" s="25"/>
      <c r="G84" s="495"/>
      <c r="H84" s="517"/>
      <c r="I84" s="517"/>
      <c r="J84" s="531"/>
      <c r="K84" s="532"/>
      <c r="L84" s="29"/>
      <c r="M84" s="29"/>
      <c r="N84" s="29"/>
    </row>
    <row r="85" spans="1:14" s="104" customFormat="1" ht="13.15" hidden="1" customHeight="1" outlineLevel="1">
      <c r="A85" s="442"/>
      <c r="B85" s="103"/>
      <c r="C85" s="103"/>
      <c r="D85" s="522"/>
      <c r="E85" s="546" t="s">
        <v>145</v>
      </c>
      <c r="F85" s="349"/>
      <c r="G85" s="26"/>
      <c r="H85" s="518"/>
      <c r="I85" s="518"/>
      <c r="J85" s="246"/>
      <c r="K85" s="105"/>
      <c r="L85" s="247"/>
      <c r="M85" s="247"/>
      <c r="N85" s="247"/>
    </row>
    <row r="86" spans="1:14" s="114" customFormat="1" ht="13.15" customHeight="1" outlineLevel="1">
      <c r="A86" s="92" t="s">
        <v>153</v>
      </c>
      <c r="B86" s="109"/>
      <c r="C86" s="109"/>
      <c r="E86" s="523" t="s">
        <v>350</v>
      </c>
      <c r="F86" s="112"/>
      <c r="G86" s="112"/>
      <c r="H86" s="519"/>
      <c r="I86" s="519"/>
      <c r="J86" s="248"/>
      <c r="K86" s="113"/>
      <c r="L86" s="249"/>
      <c r="M86" s="249"/>
      <c r="N86" s="249"/>
    </row>
    <row r="87" spans="1:14" s="100" customFormat="1" ht="12" hidden="1" customHeight="1" outlineLevel="1">
      <c r="A87" s="483"/>
      <c r="B87" s="488" t="s">
        <v>90</v>
      </c>
      <c r="C87" s="488" t="s">
        <v>90</v>
      </c>
      <c r="D87" s="521" t="s">
        <v>90</v>
      </c>
      <c r="E87" s="485">
        <v>0</v>
      </c>
      <c r="F87" s="486">
        <v>0</v>
      </c>
      <c r="G87" s="487">
        <v>0</v>
      </c>
      <c r="H87" s="489" t="e">
        <f>IF(ISNA(VLOOKUP(#REF!,#REF!,14,FALSE))=TRUE,"Invalid ID#",VLOOKUP(#REF!,#REF!,14,FALSE))</f>
        <v>#REF!</v>
      </c>
      <c r="I87" s="516" t="e">
        <f>IF(ISNA(VLOOKUP(#REF!,#REF!,15,FALSE))=TRUE,"Invalid ID#",VLOOKUP(#REF!,#REF!,15,FALSE))</f>
        <v>#REF!</v>
      </c>
      <c r="J87" s="490" t="e">
        <f>IF(ISNA(VLOOKUP(#REF!,#REF!,16,FALSE))=TRUE,"Invalid ID#",VLOOKUP(#REF!,#REF!,16,FALSE))</f>
        <v>#REF!</v>
      </c>
      <c r="K87" s="491" t="e">
        <f>ROUNDUP((E87*J87),0)</f>
        <v>#REF!</v>
      </c>
      <c r="L87" s="492" t="e">
        <f>IF(ISNA(VLOOKUP(#REF!,#REF!,17,FALSE))=TRUE,"Invalid ID#",VLOOKUP(#REF!,#REF!,17,FALSE))</f>
        <v>#REF!</v>
      </c>
      <c r="M87" s="492" t="e">
        <f>IF(ISNA(VLOOKUP(#REF!,#REF!,18,FALSE))=TRUE,"Invalid ID#",VLOOKUP(#REF!,#REF!,18,FALSE))</f>
        <v>#REF!</v>
      </c>
      <c r="N87" s="492" t="e">
        <f>IF(ISNA(VLOOKUP(#REF!,#REF!,19,FALSE))=TRUE,"Invalid ID#",VLOOKUP(#REF!,#REF!,19,FALSE))</f>
        <v>#REF!</v>
      </c>
    </row>
    <row r="88" spans="1:14" s="100" customFormat="1" ht="12" hidden="1" customHeight="1" outlineLevel="1">
      <c r="A88" s="483"/>
      <c r="B88" s="488" t="s">
        <v>90</v>
      </c>
      <c r="C88" s="488" t="s">
        <v>90</v>
      </c>
      <c r="D88" s="521" t="s">
        <v>90</v>
      </c>
      <c r="E88" s="485">
        <v>0</v>
      </c>
      <c r="F88" s="486">
        <v>0</v>
      </c>
      <c r="G88" s="487">
        <v>0</v>
      </c>
      <c r="H88" s="489" t="e">
        <f>IF(ISNA(VLOOKUP(#REF!,#REF!,14,FALSE))=TRUE,"Invalid ID#",VLOOKUP(#REF!,#REF!,14,FALSE))</f>
        <v>#REF!</v>
      </c>
      <c r="I88" s="516" t="e">
        <f>IF(ISNA(VLOOKUP(#REF!,#REF!,15,FALSE))=TRUE,"Invalid ID#",VLOOKUP(#REF!,#REF!,15,FALSE))</f>
        <v>#REF!</v>
      </c>
      <c r="J88" s="490" t="e">
        <f>IF(ISNA(VLOOKUP(#REF!,#REF!,16,FALSE))=TRUE,"Invalid ID#",VLOOKUP(#REF!,#REF!,16,FALSE))</f>
        <v>#REF!</v>
      </c>
      <c r="K88" s="491" t="e">
        <f>ROUNDUP((E88*J88),0)</f>
        <v>#REF!</v>
      </c>
      <c r="L88" s="492" t="e">
        <f>IF(ISNA(VLOOKUP(#REF!,#REF!,17,FALSE))=TRUE,"Invalid ID#",VLOOKUP(#REF!,#REF!,17,FALSE))</f>
        <v>#REF!</v>
      </c>
      <c r="M88" s="492" t="e">
        <f>IF(ISNA(VLOOKUP(#REF!,#REF!,18,FALSE))=TRUE,"Invalid ID#",VLOOKUP(#REF!,#REF!,18,FALSE))</f>
        <v>#REF!</v>
      </c>
      <c r="N88" s="492" t="e">
        <f>IF(ISNA(VLOOKUP(#REF!,#REF!,19,FALSE))=TRUE,"Invalid ID#",VLOOKUP(#REF!,#REF!,19,FALSE))</f>
        <v>#REF!</v>
      </c>
    </row>
    <row r="89" spans="1:14" s="100" customFormat="1" ht="12" hidden="1" customHeight="1" outlineLevel="1">
      <c r="A89" s="483"/>
      <c r="B89" s="488" t="s">
        <v>90</v>
      </c>
      <c r="C89" s="488" t="s">
        <v>90</v>
      </c>
      <c r="D89" s="521" t="s">
        <v>90</v>
      </c>
      <c r="E89" s="485">
        <v>0</v>
      </c>
      <c r="F89" s="486">
        <v>0</v>
      </c>
      <c r="G89" s="487">
        <v>0</v>
      </c>
      <c r="H89" s="489" t="e">
        <f>IF(ISNA(VLOOKUP(#REF!,#REF!,14,FALSE))=TRUE,"Invalid ID#",VLOOKUP(#REF!,#REF!,14,FALSE))</f>
        <v>#REF!</v>
      </c>
      <c r="I89" s="516" t="e">
        <f>IF(ISNA(VLOOKUP(#REF!,#REF!,15,FALSE))=TRUE,"Invalid ID#",VLOOKUP(#REF!,#REF!,15,FALSE))</f>
        <v>#REF!</v>
      </c>
      <c r="J89" s="490" t="e">
        <f>IF(ISNA(VLOOKUP(#REF!,#REF!,16,FALSE))=TRUE,"Invalid ID#",VLOOKUP(#REF!,#REF!,16,FALSE))</f>
        <v>#REF!</v>
      </c>
      <c r="K89" s="491" t="e">
        <f>ROUNDUP((E89*J89),0)</f>
        <v>#REF!</v>
      </c>
      <c r="L89" s="492" t="e">
        <f>IF(ISNA(VLOOKUP(#REF!,#REF!,17,FALSE))=TRUE,"Invalid ID#",VLOOKUP(#REF!,#REF!,17,FALSE))</f>
        <v>#REF!</v>
      </c>
      <c r="M89" s="492" t="e">
        <f>IF(ISNA(VLOOKUP(#REF!,#REF!,18,FALSE))=TRUE,"Invalid ID#",VLOOKUP(#REF!,#REF!,18,FALSE))</f>
        <v>#REF!</v>
      </c>
      <c r="N89" s="492" t="e">
        <f>IF(ISNA(VLOOKUP(#REF!,#REF!,19,FALSE))=TRUE,"Invalid ID#",VLOOKUP(#REF!,#REF!,19,FALSE))</f>
        <v>#REF!</v>
      </c>
    </row>
    <row r="90" spans="1:14" s="100" customFormat="1" ht="12" hidden="1" customHeight="1" outlineLevel="1">
      <c r="A90" s="483"/>
      <c r="B90" s="488" t="s">
        <v>90</v>
      </c>
      <c r="C90" s="488" t="s">
        <v>90</v>
      </c>
      <c r="D90" s="521" t="s">
        <v>90</v>
      </c>
      <c r="E90" s="485">
        <v>0</v>
      </c>
      <c r="F90" s="486">
        <v>0</v>
      </c>
      <c r="G90" s="487">
        <v>0</v>
      </c>
      <c r="H90" s="489" t="e">
        <f>IF(ISNA(VLOOKUP(#REF!,#REF!,14,FALSE))=TRUE,"Invalid ID#",VLOOKUP(#REF!,#REF!,14,FALSE))</f>
        <v>#REF!</v>
      </c>
      <c r="I90" s="516" t="e">
        <f>IF(ISNA(VLOOKUP(#REF!,#REF!,15,FALSE))=TRUE,"Invalid ID#",VLOOKUP(#REF!,#REF!,15,FALSE))</f>
        <v>#REF!</v>
      </c>
      <c r="J90" s="490" t="e">
        <f>IF(ISNA(VLOOKUP(#REF!,#REF!,16,FALSE))=TRUE,"Invalid ID#",VLOOKUP(#REF!,#REF!,16,FALSE))</f>
        <v>#REF!</v>
      </c>
      <c r="K90" s="491" t="e">
        <f>ROUNDUP((E90*J90),0)</f>
        <v>#REF!</v>
      </c>
      <c r="L90" s="492" t="e">
        <f>IF(ISNA(VLOOKUP(#REF!,#REF!,17,FALSE))=TRUE,"Invalid ID#",VLOOKUP(#REF!,#REF!,17,FALSE))</f>
        <v>#REF!</v>
      </c>
      <c r="M90" s="492" t="e">
        <f>IF(ISNA(VLOOKUP(#REF!,#REF!,18,FALSE))=TRUE,"Invalid ID#",VLOOKUP(#REF!,#REF!,18,FALSE))</f>
        <v>#REF!</v>
      </c>
      <c r="N90" s="492" t="e">
        <f>IF(ISNA(VLOOKUP(#REF!,#REF!,19,FALSE))=TRUE,"Invalid ID#",VLOOKUP(#REF!,#REF!,19,FALSE))</f>
        <v>#REF!</v>
      </c>
    </row>
    <row r="91" spans="1:14" s="100" customFormat="1" ht="12" hidden="1" customHeight="1" outlineLevel="1">
      <c r="A91" s="483"/>
      <c r="B91" s="488" t="s">
        <v>90</v>
      </c>
      <c r="C91" s="488" t="s">
        <v>90</v>
      </c>
      <c r="D91" s="521" t="s">
        <v>90</v>
      </c>
      <c r="E91" s="485">
        <v>0</v>
      </c>
      <c r="F91" s="486">
        <v>0</v>
      </c>
      <c r="G91" s="487">
        <v>0</v>
      </c>
      <c r="H91" s="489" t="e">
        <f>IF(ISNA(VLOOKUP(#REF!,#REF!,14,FALSE))=TRUE,"Invalid ID#",VLOOKUP(#REF!,#REF!,14,FALSE))</f>
        <v>#REF!</v>
      </c>
      <c r="I91" s="516" t="e">
        <f>IF(ISNA(VLOOKUP(#REF!,#REF!,15,FALSE))=TRUE,"Invalid ID#",VLOOKUP(#REF!,#REF!,15,FALSE))</f>
        <v>#REF!</v>
      </c>
      <c r="J91" s="490" t="e">
        <f>IF(ISNA(VLOOKUP(#REF!,#REF!,16,FALSE))=TRUE,"Invalid ID#",VLOOKUP(#REF!,#REF!,16,FALSE))</f>
        <v>#REF!</v>
      </c>
      <c r="K91" s="491" t="e">
        <f>ROUNDUP((E91*J91),0)</f>
        <v>#REF!</v>
      </c>
      <c r="L91" s="492" t="e">
        <f>IF(ISNA(VLOOKUP(#REF!,#REF!,17,FALSE))=TRUE,"Invalid ID#",VLOOKUP(#REF!,#REF!,17,FALSE))</f>
        <v>#REF!</v>
      </c>
      <c r="M91" s="492" t="e">
        <f>IF(ISNA(VLOOKUP(#REF!,#REF!,18,FALSE))=TRUE,"Invalid ID#",VLOOKUP(#REF!,#REF!,18,FALSE))</f>
        <v>#REF!</v>
      </c>
      <c r="N91" s="492" t="e">
        <f>IF(ISNA(VLOOKUP(#REF!,#REF!,19,FALSE))=TRUE,"Invalid ID#",VLOOKUP(#REF!,#REF!,19,FALSE))</f>
        <v>#REF!</v>
      </c>
    </row>
    <row r="92" spans="1:14" s="100" customFormat="1" ht="13.15" customHeight="1" outlineLevel="1">
      <c r="A92" s="483">
        <v>4</v>
      </c>
      <c r="B92" s="484"/>
      <c r="C92" s="484"/>
      <c r="D92" s="551" t="s">
        <v>136</v>
      </c>
      <c r="E92" s="485" t="s">
        <v>351</v>
      </c>
      <c r="F92" s="486"/>
      <c r="G92" s="487"/>
      <c r="H92" s="516"/>
      <c r="I92" s="516"/>
      <c r="J92" s="490"/>
      <c r="K92" s="491"/>
      <c r="L92" s="492"/>
      <c r="M92" s="492"/>
      <c r="N92" s="492"/>
    </row>
    <row r="93" spans="1:14" s="100" customFormat="1" ht="13.15" customHeight="1" outlineLevel="1">
      <c r="A93" s="483">
        <v>5</v>
      </c>
      <c r="B93" s="484"/>
      <c r="C93" s="484"/>
      <c r="D93" s="551" t="s">
        <v>138</v>
      </c>
      <c r="E93" s="485" t="s">
        <v>351</v>
      </c>
      <c r="F93" s="486"/>
      <c r="G93" s="487"/>
      <c r="H93" s="516"/>
      <c r="I93" s="516"/>
      <c r="J93" s="490"/>
      <c r="K93" s="491"/>
      <c r="L93" s="492"/>
      <c r="M93" s="492"/>
      <c r="N93" s="492"/>
    </row>
    <row r="94" spans="1:14" s="100" customFormat="1" ht="13.15" customHeight="1" outlineLevel="1">
      <c r="A94" s="483">
        <v>6</v>
      </c>
      <c r="B94" s="484"/>
      <c r="C94" s="484"/>
      <c r="D94" s="551" t="s">
        <v>139</v>
      </c>
      <c r="E94" s="485" t="s">
        <v>351</v>
      </c>
      <c r="F94" s="486"/>
      <c r="G94" s="487"/>
      <c r="H94" s="516"/>
      <c r="I94" s="516"/>
      <c r="J94" s="490"/>
      <c r="K94" s="491"/>
      <c r="L94" s="492"/>
      <c r="M94" s="492"/>
      <c r="N94" s="492"/>
    </row>
    <row r="95" spans="1:14" s="100" customFormat="1" ht="13.15" customHeight="1" outlineLevel="1">
      <c r="A95" s="483">
        <v>7</v>
      </c>
      <c r="B95" s="484"/>
      <c r="C95" s="484"/>
      <c r="D95" s="551" t="s">
        <v>140</v>
      </c>
      <c r="E95" s="485" t="s">
        <v>351</v>
      </c>
      <c r="F95" s="486"/>
      <c r="G95" s="487"/>
      <c r="H95" s="516"/>
      <c r="I95" s="516"/>
      <c r="J95" s="490"/>
      <c r="K95" s="491"/>
      <c r="L95" s="492"/>
      <c r="M95" s="492"/>
      <c r="N95" s="492"/>
    </row>
    <row r="96" spans="1:14" s="100" customFormat="1" ht="13.15" customHeight="1" outlineLevel="1" thickBot="1">
      <c r="A96" s="483">
        <v>8</v>
      </c>
      <c r="B96" s="484"/>
      <c r="C96" s="484"/>
      <c r="D96" s="551" t="s">
        <v>141</v>
      </c>
      <c r="E96" s="485" t="s">
        <v>351</v>
      </c>
      <c r="F96" s="486"/>
      <c r="G96" s="487"/>
      <c r="H96" s="516"/>
      <c r="I96" s="516"/>
      <c r="J96" s="490"/>
      <c r="K96" s="491"/>
      <c r="L96" s="492"/>
      <c r="M96" s="492"/>
      <c r="N96" s="492"/>
    </row>
    <row r="97" spans="1:14" ht="13.15" customHeight="1" thickTop="1">
      <c r="D97" s="556" t="s">
        <v>368</v>
      </c>
      <c r="E97" s="557"/>
      <c r="F97" s="558"/>
      <c r="G97" s="561"/>
    </row>
    <row r="98" spans="1:14" ht="13.15" customHeight="1">
      <c r="D98" s="556"/>
      <c r="E98" s="557"/>
      <c r="F98" s="558"/>
      <c r="G98" s="559"/>
    </row>
    <row r="99" spans="1:14" ht="13.15" customHeight="1">
      <c r="D99" s="556" t="s">
        <v>369</v>
      </c>
      <c r="E99" s="557"/>
      <c r="F99" s="558"/>
      <c r="G99" s="487"/>
    </row>
    <row r="100" spans="1:14" ht="12" customHeight="1">
      <c r="D100" s="556" t="s">
        <v>370</v>
      </c>
      <c r="E100" s="557"/>
      <c r="F100" s="558"/>
      <c r="G100" s="487"/>
    </row>
    <row r="101" spans="1:14" ht="12" customHeight="1">
      <c r="D101" s="560" t="s">
        <v>371</v>
      </c>
      <c r="E101" s="557"/>
      <c r="F101" s="558"/>
      <c r="G101" s="487"/>
    </row>
    <row r="102" spans="1:14" ht="12" customHeight="1">
      <c r="D102" s="562" t="s">
        <v>47</v>
      </c>
      <c r="E102" s="563"/>
      <c r="F102" s="564"/>
      <c r="G102" s="487"/>
    </row>
    <row r="103" spans="1:14" s="75" customFormat="1" ht="12" customHeight="1" thickBot="1">
      <c r="D103" s="566" t="s">
        <v>372</v>
      </c>
      <c r="E103" s="563"/>
      <c r="F103" s="564"/>
      <c r="G103" s="559"/>
      <c r="H103" s="565"/>
      <c r="I103" s="565"/>
      <c r="J103" s="73"/>
      <c r="K103" s="71"/>
      <c r="L103" s="74"/>
      <c r="M103" s="74"/>
      <c r="N103" s="74"/>
    </row>
    <row r="104" spans="1:14" ht="12" customHeight="1" thickTop="1">
      <c r="D104" s="556" t="s">
        <v>373</v>
      </c>
      <c r="E104" s="557"/>
      <c r="F104" s="558"/>
      <c r="G104" s="561"/>
    </row>
    <row r="105" spans="1:14" s="104" customFormat="1" ht="13.15" customHeight="1" outlineLevel="1">
      <c r="A105" s="442"/>
      <c r="B105" s="103"/>
      <c r="C105" s="103"/>
      <c r="D105" s="522"/>
      <c r="E105" s="546" t="s">
        <v>145</v>
      </c>
      <c r="F105" s="349"/>
      <c r="G105" s="26"/>
      <c r="H105" s="452"/>
      <c r="I105" s="452"/>
      <c r="J105" s="246"/>
      <c r="K105" s="105"/>
      <c r="L105" s="247"/>
      <c r="M105" s="247"/>
      <c r="N105" s="247"/>
    </row>
    <row r="106" spans="1:14" ht="38.25">
      <c r="A106" s="117"/>
      <c r="B106" s="117"/>
      <c r="C106" s="117"/>
      <c r="D106" s="567" t="s">
        <v>374</v>
      </c>
      <c r="E106" s="349"/>
      <c r="F106" s="119"/>
      <c r="G106" s="120"/>
      <c r="H106" s="454"/>
      <c r="I106" s="454"/>
    </row>
    <row r="107" spans="1:14" ht="13.15" customHeight="1">
      <c r="D107" s="556"/>
      <c r="E107" s="557"/>
      <c r="F107" s="558"/>
      <c r="G107" s="559"/>
    </row>
    <row r="108" spans="1:14" ht="13.15" customHeight="1">
      <c r="D108" s="556"/>
      <c r="E108" s="557"/>
      <c r="F108" s="558"/>
      <c r="G108" s="559"/>
    </row>
    <row r="109" spans="1:14" ht="12" customHeight="1">
      <c r="D109" s="556"/>
      <c r="E109" s="557"/>
      <c r="F109" s="558"/>
      <c r="G109" s="559"/>
    </row>
    <row r="110" spans="1:14" ht="12" customHeight="1">
      <c r="D110" s="560"/>
      <c r="E110" s="557"/>
      <c r="F110" s="558"/>
      <c r="G110" s="559"/>
    </row>
    <row r="111" spans="1:14" ht="12" customHeight="1">
      <c r="D111" s="556"/>
      <c r="E111" s="557"/>
      <c r="F111" s="558"/>
      <c r="G111" s="559"/>
    </row>
    <row r="112" spans="1:14" ht="12" customHeight="1">
      <c r="D112" s="556"/>
      <c r="E112" s="557"/>
      <c r="F112" s="558"/>
      <c r="G112" s="559"/>
    </row>
    <row r="113" spans="4:7" ht="12" customHeight="1">
      <c r="D113" s="556"/>
      <c r="E113" s="557"/>
      <c r="F113" s="558"/>
      <c r="G113" s="559"/>
    </row>
  </sheetData>
  <mergeCells count="2">
    <mergeCell ref="J7:K7"/>
    <mergeCell ref="L7:N7"/>
  </mergeCells>
  <printOptions horizontalCentered="1"/>
  <pageMargins left="0.5" right="0.5" top="0.5" bottom="0.5" header="0" footer="0.25"/>
  <pageSetup scale="91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22532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2</xdr:row>
                <xdr:rowOff>19050</xdr:rowOff>
              </from>
              <to>
                <xdr:col>5</xdr:col>
                <xdr:colOff>9525</xdr:colOff>
                <xdr:row>2</xdr:row>
                <xdr:rowOff>247650</xdr:rowOff>
              </to>
            </anchor>
          </controlPr>
        </control>
      </mc:Choice>
      <mc:Fallback>
        <control shapeId="22532" r:id="rId4" name="NumberLines"/>
      </mc:Fallback>
    </mc:AlternateContent>
    <mc:AlternateContent xmlns:mc="http://schemas.openxmlformats.org/markup-compatibility/2006">
      <mc:Choice Requires="x14">
        <control shapeId="22531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2</xdr:row>
                <xdr:rowOff>257175</xdr:rowOff>
              </from>
              <to>
                <xdr:col>5</xdr:col>
                <xdr:colOff>9525</xdr:colOff>
                <xdr:row>3</xdr:row>
                <xdr:rowOff>200025</xdr:rowOff>
              </to>
            </anchor>
          </controlPr>
        </control>
      </mc:Choice>
      <mc:Fallback>
        <control shapeId="22531" r:id="rId6" name="FormatSpec"/>
      </mc:Fallback>
    </mc:AlternateContent>
    <mc:AlternateContent xmlns:mc="http://schemas.openxmlformats.org/markup-compatibility/2006">
      <mc:Choice Requires="x14">
        <control shapeId="22530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4</xdr:row>
                <xdr:rowOff>152400</xdr:rowOff>
              </from>
              <to>
                <xdr:col>5</xdr:col>
                <xdr:colOff>9525</xdr:colOff>
                <xdr:row>5</xdr:row>
                <xdr:rowOff>180975</xdr:rowOff>
              </to>
            </anchor>
          </controlPr>
        </control>
      </mc:Choice>
      <mc:Fallback>
        <control shapeId="22530" r:id="rId8" name="FormatWork"/>
      </mc:Fallback>
    </mc:AlternateContent>
    <mc:AlternateContent xmlns:mc="http://schemas.openxmlformats.org/markup-compatibility/2006">
      <mc:Choice Requires="x14">
        <control shapeId="22529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3</xdr:row>
                <xdr:rowOff>209550</xdr:rowOff>
              </from>
              <to>
                <xdr:col>5</xdr:col>
                <xdr:colOff>9525</xdr:colOff>
                <xdr:row>4</xdr:row>
                <xdr:rowOff>142875</xdr:rowOff>
              </to>
            </anchor>
          </controlPr>
        </control>
      </mc:Choice>
      <mc:Fallback>
        <control shapeId="22529" r:id="rId10" name="FormatPrint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emplate_AV4">
    <tabColor rgb="FF00B050"/>
    <outlinePr summaryBelow="0"/>
    <pageSetUpPr fitToPage="1"/>
  </sheetPr>
  <dimension ref="A1:N105"/>
  <sheetViews>
    <sheetView showGridLines="0" tabSelected="1" view="pageLayout" zoomScaleNormal="100" workbookViewId="0"/>
  </sheetViews>
  <sheetFormatPr defaultColWidth="6.33203125" defaultRowHeight="12" customHeight="1" outlineLevelRow="1"/>
  <cols>
    <col min="1" max="1" width="5.6640625" style="79" customWidth="1"/>
    <col min="2" max="2" width="15.6640625" style="79" customWidth="1"/>
    <col min="3" max="3" width="20.6640625" style="79" customWidth="1"/>
    <col min="4" max="4" width="60.6640625" style="79" customWidth="1"/>
    <col min="5" max="5" width="5.6640625" style="138" customWidth="1"/>
    <col min="6" max="6" width="8.6640625" style="137" customWidth="1"/>
    <col min="7" max="7" width="11.83203125" style="141" customWidth="1"/>
    <col min="8" max="8" width="48.6640625" style="461" hidden="1" customWidth="1"/>
    <col min="9" max="9" width="6.6640625" style="139" hidden="1" customWidth="1"/>
    <col min="10" max="10" width="6.6640625" style="138" hidden="1" customWidth="1"/>
    <col min="11" max="13" width="8.6640625" style="140" hidden="1" customWidth="1"/>
    <col min="14" max="26" width="9.33203125" style="79" customWidth="1"/>
    <col min="27" max="469" width="0" style="79" hidden="1" customWidth="1"/>
    <col min="470" max="16384" width="6.33203125" style="79"/>
  </cols>
  <sheetData>
    <row r="1" spans="1:13" ht="12" customHeight="1">
      <c r="A1" s="35" t="s">
        <v>375</v>
      </c>
    </row>
    <row r="2" spans="1:13" s="42" customFormat="1" ht="23.25">
      <c r="A2" s="34" t="s">
        <v>343</v>
      </c>
      <c r="B2" s="36"/>
      <c r="C2" s="36"/>
      <c r="D2" s="36"/>
      <c r="E2" s="37"/>
      <c r="F2" s="38"/>
      <c r="G2" s="37"/>
      <c r="H2" s="443"/>
      <c r="I2" s="39"/>
      <c r="J2" s="40"/>
      <c r="K2" s="41"/>
      <c r="L2" s="41"/>
      <c r="M2" s="41"/>
    </row>
    <row r="3" spans="1:13" s="42" customFormat="1" ht="23.25">
      <c r="A3" s="43" t="s">
        <v>342</v>
      </c>
      <c r="B3" s="45"/>
      <c r="C3" s="45"/>
      <c r="D3" s="44" t="s">
        <v>353</v>
      </c>
      <c r="E3" s="46"/>
      <c r="F3" s="47"/>
      <c r="G3" s="46"/>
      <c r="H3" s="444"/>
      <c r="I3" s="39"/>
      <c r="J3" s="40"/>
      <c r="K3" s="41"/>
      <c r="L3" s="41"/>
      <c r="M3" s="41"/>
    </row>
    <row r="4" spans="1:13" s="55" customFormat="1" ht="15.75">
      <c r="A4" s="50" t="s">
        <v>345</v>
      </c>
      <c r="B4" s="51"/>
      <c r="C4" s="51"/>
      <c r="D4" s="52"/>
      <c r="E4" s="53"/>
      <c r="F4" s="54"/>
      <c r="G4" s="53"/>
      <c r="H4" s="445"/>
      <c r="I4" s="437"/>
      <c r="J4" s="436"/>
      <c r="K4" s="438"/>
      <c r="L4" s="438"/>
      <c r="M4" s="438"/>
    </row>
    <row r="5" spans="1:13" s="55" customFormat="1" ht="15.75">
      <c r="A5" s="50" t="s">
        <v>344</v>
      </c>
      <c r="B5" s="51"/>
      <c r="C5" s="51"/>
      <c r="D5" s="52"/>
      <c r="E5" s="53"/>
      <c r="F5" s="54"/>
      <c r="G5" s="53"/>
      <c r="H5" s="445"/>
      <c r="I5" s="440"/>
      <c r="J5" s="439"/>
      <c r="K5" s="441"/>
      <c r="L5" s="441"/>
      <c r="M5" s="441"/>
    </row>
    <row r="6" spans="1:13" s="60" customFormat="1" ht="15.75" thickBot="1">
      <c r="A6" s="435" t="s">
        <v>131</v>
      </c>
      <c r="B6" s="435" t="s">
        <v>88</v>
      </c>
      <c r="C6" s="435" t="s">
        <v>135</v>
      </c>
      <c r="D6" s="58" t="s">
        <v>6</v>
      </c>
      <c r="E6" s="555" t="s">
        <v>346</v>
      </c>
      <c r="F6" s="555" t="s">
        <v>347</v>
      </c>
      <c r="G6" s="555" t="s">
        <v>348</v>
      </c>
      <c r="H6" s="446" t="s">
        <v>151</v>
      </c>
      <c r="I6" s="586" t="s">
        <v>15</v>
      </c>
      <c r="J6" s="587"/>
      <c r="K6" s="588" t="s">
        <v>16</v>
      </c>
      <c r="L6" s="589"/>
      <c r="M6" s="589"/>
    </row>
    <row r="7" spans="1:13" s="65" customFormat="1">
      <c r="A7" s="435"/>
      <c r="B7" s="435"/>
      <c r="C7" s="435"/>
      <c r="D7" s="58" t="s">
        <v>2</v>
      </c>
      <c r="E7" s="59"/>
      <c r="F7" s="62" t="s">
        <v>26</v>
      </c>
      <c r="G7" s="62" t="s">
        <v>26</v>
      </c>
      <c r="H7" s="446" t="s">
        <v>147</v>
      </c>
      <c r="I7" s="63" t="s">
        <v>11</v>
      </c>
      <c r="J7" s="59" t="s">
        <v>4</v>
      </c>
      <c r="K7" s="64" t="s">
        <v>12</v>
      </c>
      <c r="L7" s="64" t="s">
        <v>13</v>
      </c>
      <c r="M7" s="547" t="s">
        <v>14</v>
      </c>
    </row>
    <row r="8" spans="1:13" s="75" customFormat="1" ht="12" hidden="1" customHeight="1">
      <c r="A8" s="68" t="s">
        <v>38</v>
      </c>
      <c r="B8" s="389">
        <v>101</v>
      </c>
      <c r="C8" s="389"/>
      <c r="D8" s="389"/>
      <c r="E8" s="71"/>
      <c r="F8" s="72"/>
      <c r="G8" s="71"/>
      <c r="H8" s="447"/>
      <c r="I8" s="73"/>
      <c r="J8" s="71"/>
      <c r="K8" s="74"/>
      <c r="L8" s="74"/>
      <c r="M8" s="74"/>
    </row>
    <row r="9" spans="1:13" ht="12" hidden="1" customHeight="1">
      <c r="A9" s="78" t="s">
        <v>37</v>
      </c>
      <c r="B9" s="326"/>
      <c r="C9" s="326"/>
      <c r="D9" s="326"/>
      <c r="E9" s="71"/>
      <c r="F9" s="72"/>
      <c r="G9" s="71"/>
      <c r="H9" s="448"/>
      <c r="I9" s="73"/>
      <c r="J9" s="71"/>
      <c r="K9" s="74"/>
      <c r="L9" s="74"/>
      <c r="M9" s="74"/>
    </row>
    <row r="10" spans="1:13" s="89" customFormat="1" ht="12" hidden="1" customHeight="1" thickBot="1">
      <c r="A10" s="82" t="s">
        <v>36</v>
      </c>
      <c r="B10" s="83" t="s">
        <v>166</v>
      </c>
      <c r="C10" s="83"/>
      <c r="D10" s="83"/>
      <c r="E10" s="85"/>
      <c r="F10" s="86"/>
      <c r="G10" s="85"/>
      <c r="H10" s="449"/>
      <c r="I10" s="87"/>
      <c r="J10" s="85"/>
      <c r="K10" s="88"/>
      <c r="L10" s="88"/>
      <c r="M10" s="88"/>
    </row>
    <row r="11" spans="1:13" s="96" customFormat="1" ht="13.15" customHeight="1" outlineLevel="1">
      <c r="A11" s="92" t="s">
        <v>152</v>
      </c>
      <c r="B11" s="93"/>
      <c r="C11" s="93"/>
      <c r="D11" s="520"/>
      <c r="E11" s="545">
        <v>2</v>
      </c>
      <c r="F11" s="95"/>
      <c r="G11" s="95"/>
      <c r="H11" s="450"/>
      <c r="I11" s="244"/>
      <c r="J11" s="244"/>
      <c r="K11" s="245"/>
      <c r="L11" s="245"/>
      <c r="M11" s="245"/>
    </row>
    <row r="12" spans="1:13" s="100" customFormat="1" ht="13.15" customHeight="1" outlineLevel="1">
      <c r="A12" s="483">
        <v>1</v>
      </c>
      <c r="B12" s="488" t="s">
        <v>161</v>
      </c>
      <c r="C12" s="488" t="s">
        <v>199</v>
      </c>
      <c r="D12" s="521" t="s">
        <v>200</v>
      </c>
      <c r="E12" s="485">
        <v>2</v>
      </c>
      <c r="F12" s="486"/>
      <c r="G12" s="487"/>
      <c r="H12" s="516"/>
      <c r="I12" s="490"/>
      <c r="J12" s="491"/>
      <c r="K12" s="492"/>
      <c r="L12" s="492"/>
      <c r="M12" s="492"/>
    </row>
    <row r="13" spans="1:13" s="100" customFormat="1" ht="13.15" customHeight="1" outlineLevel="1" thickBot="1">
      <c r="A13" s="483">
        <v>2</v>
      </c>
      <c r="B13" s="488" t="s">
        <v>159</v>
      </c>
      <c r="C13" s="488" t="s">
        <v>198</v>
      </c>
      <c r="D13" s="521" t="s">
        <v>160</v>
      </c>
      <c r="E13" s="485">
        <v>2</v>
      </c>
      <c r="F13" s="486"/>
      <c r="G13" s="487"/>
      <c r="H13" s="516"/>
      <c r="I13" s="490"/>
      <c r="J13" s="491"/>
      <c r="K13" s="492"/>
      <c r="L13" s="492"/>
      <c r="M13" s="492"/>
    </row>
    <row r="14" spans="1:13" s="100" customFormat="1" ht="13.15" hidden="1" customHeight="1" outlineLevel="1">
      <c r="A14" s="483"/>
      <c r="B14" s="488" t="s">
        <v>90</v>
      </c>
      <c r="C14" s="488" t="s">
        <v>90</v>
      </c>
      <c r="D14" s="521" t="s">
        <v>90</v>
      </c>
      <c r="E14" s="485">
        <v>0</v>
      </c>
      <c r="F14" s="486">
        <v>0</v>
      </c>
      <c r="G14" s="487">
        <v>0</v>
      </c>
      <c r="H14" s="516"/>
      <c r="I14" s="490"/>
      <c r="J14" s="491"/>
      <c r="K14" s="492"/>
      <c r="L14" s="492"/>
      <c r="M14" s="492"/>
    </row>
    <row r="15" spans="1:13" s="100" customFormat="1" ht="12" hidden="1" customHeight="1" outlineLevel="1">
      <c r="A15" s="483"/>
      <c r="B15" s="488" t="s">
        <v>90</v>
      </c>
      <c r="C15" s="488" t="s">
        <v>90</v>
      </c>
      <c r="D15" s="521" t="s">
        <v>90</v>
      </c>
      <c r="E15" s="485">
        <v>0</v>
      </c>
      <c r="F15" s="486">
        <v>0</v>
      </c>
      <c r="G15" s="487">
        <v>0</v>
      </c>
      <c r="H15" s="516"/>
      <c r="I15" s="490"/>
      <c r="J15" s="491"/>
      <c r="K15" s="492"/>
      <c r="L15" s="492"/>
      <c r="M15" s="492"/>
    </row>
    <row r="16" spans="1:13" s="100" customFormat="1" ht="12" hidden="1" customHeight="1" outlineLevel="1">
      <c r="A16" s="483"/>
      <c r="B16" s="488" t="s">
        <v>90</v>
      </c>
      <c r="C16" s="488" t="s">
        <v>90</v>
      </c>
      <c r="D16" s="521" t="s">
        <v>90</v>
      </c>
      <c r="E16" s="485">
        <v>0</v>
      </c>
      <c r="F16" s="486">
        <v>0</v>
      </c>
      <c r="G16" s="487">
        <v>0</v>
      </c>
      <c r="H16" s="516"/>
      <c r="I16" s="490"/>
      <c r="J16" s="491"/>
      <c r="K16" s="492"/>
      <c r="L16" s="492"/>
      <c r="M16" s="492"/>
    </row>
    <row r="17" spans="1:13" s="100" customFormat="1" ht="12" hidden="1" customHeight="1" outlineLevel="1">
      <c r="A17" s="483"/>
      <c r="B17" s="488" t="s">
        <v>90</v>
      </c>
      <c r="C17" s="488" t="s">
        <v>90</v>
      </c>
      <c r="D17" s="521" t="s">
        <v>90</v>
      </c>
      <c r="E17" s="485">
        <v>0</v>
      </c>
      <c r="F17" s="486">
        <v>0</v>
      </c>
      <c r="G17" s="487">
        <v>0</v>
      </c>
      <c r="H17" s="516"/>
      <c r="I17" s="490"/>
      <c r="J17" s="491"/>
      <c r="K17" s="492"/>
      <c r="L17" s="492"/>
      <c r="M17" s="492"/>
    </row>
    <row r="18" spans="1:13" s="100" customFormat="1" ht="12" hidden="1" customHeight="1" outlineLevel="1">
      <c r="A18" s="483"/>
      <c r="B18" s="488" t="s">
        <v>90</v>
      </c>
      <c r="C18" s="488" t="s">
        <v>90</v>
      </c>
      <c r="D18" s="521" t="s">
        <v>90</v>
      </c>
      <c r="E18" s="485">
        <v>0</v>
      </c>
      <c r="F18" s="486">
        <v>0</v>
      </c>
      <c r="G18" s="487">
        <v>0</v>
      </c>
      <c r="H18" s="516"/>
      <c r="I18" s="490"/>
      <c r="J18" s="491"/>
      <c r="K18" s="492"/>
      <c r="L18" s="492"/>
      <c r="M18" s="492"/>
    </row>
    <row r="19" spans="1:13" s="100" customFormat="1" ht="12" hidden="1" customHeight="1" outlineLevel="1">
      <c r="A19" s="483"/>
      <c r="B19" s="488" t="s">
        <v>90</v>
      </c>
      <c r="C19" s="488" t="s">
        <v>90</v>
      </c>
      <c r="D19" s="521" t="s">
        <v>90</v>
      </c>
      <c r="E19" s="485">
        <v>0</v>
      </c>
      <c r="F19" s="486">
        <v>0</v>
      </c>
      <c r="G19" s="487">
        <v>0</v>
      </c>
      <c r="H19" s="516"/>
      <c r="I19" s="490"/>
      <c r="J19" s="491"/>
      <c r="K19" s="492"/>
      <c r="L19" s="492"/>
      <c r="M19" s="492"/>
    </row>
    <row r="20" spans="1:13" s="100" customFormat="1" ht="12" hidden="1" customHeight="1" outlineLevel="1">
      <c r="A20" s="483"/>
      <c r="B20" s="488" t="s">
        <v>90</v>
      </c>
      <c r="C20" s="488" t="s">
        <v>90</v>
      </c>
      <c r="D20" s="521" t="s">
        <v>90</v>
      </c>
      <c r="E20" s="485">
        <v>0</v>
      </c>
      <c r="F20" s="486">
        <v>0</v>
      </c>
      <c r="G20" s="487">
        <v>0</v>
      </c>
      <c r="H20" s="516"/>
      <c r="I20" s="490"/>
      <c r="J20" s="491"/>
      <c r="K20" s="492"/>
      <c r="L20" s="492"/>
      <c r="M20" s="492"/>
    </row>
    <row r="21" spans="1:13" s="100" customFormat="1" ht="12" hidden="1" customHeight="1" outlineLevel="1">
      <c r="A21" s="483"/>
      <c r="B21" s="488" t="s">
        <v>90</v>
      </c>
      <c r="C21" s="488" t="s">
        <v>90</v>
      </c>
      <c r="D21" s="521" t="s">
        <v>90</v>
      </c>
      <c r="E21" s="485">
        <v>0</v>
      </c>
      <c r="F21" s="486">
        <v>0</v>
      </c>
      <c r="G21" s="487">
        <v>0</v>
      </c>
      <c r="H21" s="516"/>
      <c r="I21" s="490"/>
      <c r="J21" s="491"/>
      <c r="K21" s="492"/>
      <c r="L21" s="492"/>
      <c r="M21" s="492"/>
    </row>
    <row r="22" spans="1:13" s="100" customFormat="1" ht="12" hidden="1" customHeight="1" outlineLevel="1">
      <c r="A22" s="483"/>
      <c r="B22" s="488" t="s">
        <v>90</v>
      </c>
      <c r="C22" s="488" t="s">
        <v>90</v>
      </c>
      <c r="D22" s="521" t="s">
        <v>90</v>
      </c>
      <c r="E22" s="485">
        <v>0</v>
      </c>
      <c r="F22" s="486">
        <v>0</v>
      </c>
      <c r="G22" s="487">
        <v>0</v>
      </c>
      <c r="H22" s="516"/>
      <c r="I22" s="490"/>
      <c r="J22" s="491"/>
      <c r="K22" s="492"/>
      <c r="L22" s="492"/>
      <c r="M22" s="492"/>
    </row>
    <row r="23" spans="1:13" s="100" customFormat="1" ht="12" hidden="1" customHeight="1" outlineLevel="1">
      <c r="A23" s="483"/>
      <c r="B23" s="488" t="s">
        <v>90</v>
      </c>
      <c r="C23" s="488" t="s">
        <v>90</v>
      </c>
      <c r="D23" s="521" t="s">
        <v>90</v>
      </c>
      <c r="E23" s="485">
        <v>0</v>
      </c>
      <c r="F23" s="486">
        <v>0</v>
      </c>
      <c r="G23" s="487">
        <v>0</v>
      </c>
      <c r="H23" s="516"/>
      <c r="I23" s="490"/>
      <c r="J23" s="491"/>
      <c r="K23" s="492"/>
      <c r="L23" s="492"/>
      <c r="M23" s="492"/>
    </row>
    <row r="24" spans="1:13" s="100" customFormat="1" ht="12" hidden="1" customHeight="1" outlineLevel="1">
      <c r="A24" s="483"/>
      <c r="B24" s="488" t="s">
        <v>90</v>
      </c>
      <c r="C24" s="488" t="s">
        <v>90</v>
      </c>
      <c r="D24" s="521" t="s">
        <v>90</v>
      </c>
      <c r="E24" s="485">
        <v>0</v>
      </c>
      <c r="F24" s="486">
        <v>0</v>
      </c>
      <c r="G24" s="487">
        <v>0</v>
      </c>
      <c r="H24" s="516"/>
      <c r="I24" s="490"/>
      <c r="J24" s="491"/>
      <c r="K24" s="492"/>
      <c r="L24" s="492"/>
      <c r="M24" s="492"/>
    </row>
    <row r="25" spans="1:13" s="100" customFormat="1" ht="12" hidden="1" customHeight="1" outlineLevel="1" thickBot="1">
      <c r="A25" s="483"/>
      <c r="B25" s="488" t="s">
        <v>90</v>
      </c>
      <c r="C25" s="488" t="s">
        <v>90</v>
      </c>
      <c r="D25" s="521" t="s">
        <v>90</v>
      </c>
      <c r="E25" s="485">
        <v>0</v>
      </c>
      <c r="F25" s="486">
        <v>0</v>
      </c>
      <c r="G25" s="487">
        <v>0</v>
      </c>
      <c r="H25" s="516"/>
      <c r="I25" s="490"/>
      <c r="J25" s="491"/>
      <c r="K25" s="492"/>
      <c r="L25" s="492"/>
      <c r="M25" s="492"/>
    </row>
    <row r="26" spans="1:13" s="100" customFormat="1" ht="13.15" customHeight="1" outlineLevel="1" thickTop="1">
      <c r="A26" s="442"/>
      <c r="B26" s="325"/>
      <c r="C26" s="325"/>
      <c r="D26" s="104"/>
      <c r="E26" s="359"/>
      <c r="F26" s="25"/>
      <c r="G26" s="495"/>
      <c r="H26" s="517"/>
      <c r="I26" s="531"/>
      <c r="J26" s="532"/>
      <c r="K26" s="29"/>
      <c r="L26" s="29"/>
      <c r="M26" s="29"/>
    </row>
    <row r="27" spans="1:13" s="104" customFormat="1" ht="13.15" customHeight="1" outlineLevel="1">
      <c r="A27" s="442"/>
      <c r="B27" s="103"/>
      <c r="C27" s="103"/>
      <c r="D27" s="522"/>
      <c r="E27" s="546" t="s">
        <v>145</v>
      </c>
      <c r="F27" s="349"/>
      <c r="G27" s="26"/>
      <c r="H27" s="518"/>
      <c r="I27" s="246"/>
      <c r="J27" s="105"/>
      <c r="K27" s="247"/>
      <c r="L27" s="247"/>
      <c r="M27" s="247"/>
    </row>
    <row r="28" spans="1:13" s="114" customFormat="1" ht="13.15" customHeight="1" outlineLevel="1">
      <c r="A28" s="92" t="s">
        <v>144</v>
      </c>
      <c r="B28" s="109"/>
      <c r="C28" s="109"/>
      <c r="D28" s="523"/>
      <c r="E28" s="545">
        <v>1</v>
      </c>
      <c r="F28" s="112"/>
      <c r="G28" s="112"/>
      <c r="H28" s="519"/>
      <c r="I28" s="248"/>
      <c r="J28" s="113"/>
      <c r="K28" s="249"/>
      <c r="L28" s="249"/>
      <c r="M28" s="249"/>
    </row>
    <row r="29" spans="1:13" s="100" customFormat="1" ht="12" customHeight="1" outlineLevel="1">
      <c r="A29" s="483">
        <v>3</v>
      </c>
      <c r="B29" s="488" t="s">
        <v>248</v>
      </c>
      <c r="C29" s="488" t="s">
        <v>251</v>
      </c>
      <c r="D29" s="521" t="s">
        <v>252</v>
      </c>
      <c r="E29" s="485">
        <v>2</v>
      </c>
      <c r="F29" s="486"/>
      <c r="G29" s="487"/>
      <c r="H29" s="516"/>
      <c r="I29" s="490"/>
      <c r="J29" s="491"/>
      <c r="K29" s="492"/>
      <c r="L29" s="492"/>
      <c r="M29" s="492"/>
    </row>
    <row r="30" spans="1:13" s="100" customFormat="1" ht="12" hidden="1" customHeight="1" outlineLevel="1">
      <c r="A30" s="483"/>
      <c r="B30" s="488" t="s">
        <v>90</v>
      </c>
      <c r="C30" s="488" t="s">
        <v>90</v>
      </c>
      <c r="D30" s="521" t="s">
        <v>90</v>
      </c>
      <c r="E30" s="485">
        <v>0</v>
      </c>
      <c r="F30" s="486">
        <v>0</v>
      </c>
      <c r="G30" s="487">
        <v>0</v>
      </c>
      <c r="H30" s="516" t="e">
        <f>IF(ISNA(VLOOKUP(#REF!,#REF!,15,FALSE))=TRUE,"Invalid ID#",VLOOKUP(#REF!,#REF!,15,FALSE))</f>
        <v>#REF!</v>
      </c>
      <c r="I30" s="490" t="e">
        <f>IF(ISNA(VLOOKUP(#REF!,#REF!,16,FALSE))=TRUE,"Invalid ID#",VLOOKUP(#REF!,#REF!,16,FALSE))</f>
        <v>#REF!</v>
      </c>
      <c r="J30" s="491" t="e">
        <f t="shared" ref="J30:J35" si="0">ROUNDUP((E30*I30),0)</f>
        <v>#REF!</v>
      </c>
      <c r="K30" s="492" t="e">
        <f>IF(ISNA(VLOOKUP(#REF!,#REF!,17,FALSE))=TRUE,"Invalid ID#",VLOOKUP(#REF!,#REF!,17,FALSE))</f>
        <v>#REF!</v>
      </c>
      <c r="L30" s="492" t="e">
        <f>IF(ISNA(VLOOKUP(#REF!,#REF!,18,FALSE))=TRUE,"Invalid ID#",VLOOKUP(#REF!,#REF!,18,FALSE))</f>
        <v>#REF!</v>
      </c>
      <c r="M30" s="492" t="e">
        <f>IF(ISNA(VLOOKUP(#REF!,#REF!,19,FALSE))=TRUE,"Invalid ID#",VLOOKUP(#REF!,#REF!,19,FALSE))</f>
        <v>#REF!</v>
      </c>
    </row>
    <row r="31" spans="1:13" s="100" customFormat="1" ht="13.15" hidden="1" customHeight="1" outlineLevel="1">
      <c r="A31" s="483"/>
      <c r="B31" s="488" t="s">
        <v>90</v>
      </c>
      <c r="C31" s="488" t="s">
        <v>90</v>
      </c>
      <c r="D31" s="521" t="s">
        <v>90</v>
      </c>
      <c r="E31" s="485">
        <v>0</v>
      </c>
      <c r="F31" s="486">
        <v>0</v>
      </c>
      <c r="G31" s="487">
        <v>0</v>
      </c>
      <c r="H31" s="516" t="e">
        <f>IF(ISNA(VLOOKUP(#REF!,#REF!,15,FALSE))=TRUE,"Invalid ID#",VLOOKUP(#REF!,#REF!,15,FALSE))</f>
        <v>#REF!</v>
      </c>
      <c r="I31" s="490" t="e">
        <f>IF(ISNA(VLOOKUP(#REF!,#REF!,16,FALSE))=TRUE,"Invalid ID#",VLOOKUP(#REF!,#REF!,16,FALSE))</f>
        <v>#REF!</v>
      </c>
      <c r="J31" s="491" t="e">
        <f t="shared" si="0"/>
        <v>#REF!</v>
      </c>
      <c r="K31" s="492" t="e">
        <f>IF(ISNA(VLOOKUP(#REF!,#REF!,17,FALSE))=TRUE,"Invalid ID#",VLOOKUP(#REF!,#REF!,17,FALSE))</f>
        <v>#REF!</v>
      </c>
      <c r="L31" s="492" t="e">
        <f>IF(ISNA(VLOOKUP(#REF!,#REF!,18,FALSE))=TRUE,"Invalid ID#",VLOOKUP(#REF!,#REF!,18,FALSE))</f>
        <v>#REF!</v>
      </c>
      <c r="M31" s="492" t="e">
        <f>IF(ISNA(VLOOKUP(#REF!,#REF!,19,FALSE))=TRUE,"Invalid ID#",VLOOKUP(#REF!,#REF!,19,FALSE))</f>
        <v>#REF!</v>
      </c>
    </row>
    <row r="32" spans="1:13" s="100" customFormat="1" ht="14.25" hidden="1" outlineLevel="1" thickBot="1">
      <c r="A32" s="483"/>
      <c r="B32" s="488" t="s">
        <v>90</v>
      </c>
      <c r="C32" s="488" t="s">
        <v>90</v>
      </c>
      <c r="D32" s="521" t="s">
        <v>90</v>
      </c>
      <c r="E32" s="485">
        <v>0</v>
      </c>
      <c r="F32" s="486">
        <v>0</v>
      </c>
      <c r="G32" s="487">
        <v>0</v>
      </c>
      <c r="H32" s="516" t="e">
        <f>IF(ISNA(VLOOKUP(#REF!,#REF!,15,FALSE))=TRUE,"Invalid ID#",VLOOKUP(#REF!,#REF!,15,FALSE))</f>
        <v>#REF!</v>
      </c>
      <c r="I32" s="490" t="e">
        <f>IF(ISNA(VLOOKUP(#REF!,#REF!,16,FALSE))=TRUE,"Invalid ID#",VLOOKUP(#REF!,#REF!,16,FALSE))</f>
        <v>#REF!</v>
      </c>
      <c r="J32" s="491" t="e">
        <f t="shared" si="0"/>
        <v>#REF!</v>
      </c>
      <c r="K32" s="492" t="e">
        <f>IF(ISNA(VLOOKUP(#REF!,#REF!,17,FALSE))=TRUE,"Invalid ID#",VLOOKUP(#REF!,#REF!,17,FALSE))</f>
        <v>#REF!</v>
      </c>
      <c r="L32" s="492" t="e">
        <f>IF(ISNA(VLOOKUP(#REF!,#REF!,18,FALSE))=TRUE,"Invalid ID#",VLOOKUP(#REF!,#REF!,18,FALSE))</f>
        <v>#REF!</v>
      </c>
      <c r="M32" s="492" t="e">
        <f>IF(ISNA(VLOOKUP(#REF!,#REF!,19,FALSE))=TRUE,"Invalid ID#",VLOOKUP(#REF!,#REF!,19,FALSE))</f>
        <v>#REF!</v>
      </c>
    </row>
    <row r="33" spans="1:13" s="100" customFormat="1" ht="12" hidden="1" customHeight="1" outlineLevel="1">
      <c r="A33" s="483"/>
      <c r="B33" s="488" t="s">
        <v>90</v>
      </c>
      <c r="C33" s="488" t="s">
        <v>90</v>
      </c>
      <c r="D33" s="521" t="s">
        <v>90</v>
      </c>
      <c r="E33" s="485">
        <v>0</v>
      </c>
      <c r="F33" s="486">
        <v>0</v>
      </c>
      <c r="G33" s="487">
        <v>0</v>
      </c>
      <c r="H33" s="516" t="e">
        <f>IF(ISNA(VLOOKUP(#REF!,#REF!,15,FALSE))=TRUE,"Invalid ID#",VLOOKUP(#REF!,#REF!,15,FALSE))</f>
        <v>#REF!</v>
      </c>
      <c r="I33" s="490" t="e">
        <f>IF(ISNA(VLOOKUP(#REF!,#REF!,16,FALSE))=TRUE,"Invalid ID#",VLOOKUP(#REF!,#REF!,16,FALSE))</f>
        <v>#REF!</v>
      </c>
      <c r="J33" s="491" t="e">
        <f t="shared" si="0"/>
        <v>#REF!</v>
      </c>
      <c r="K33" s="492" t="e">
        <f>IF(ISNA(VLOOKUP(#REF!,#REF!,17,FALSE))=TRUE,"Invalid ID#",VLOOKUP(#REF!,#REF!,17,FALSE))</f>
        <v>#REF!</v>
      </c>
      <c r="L33" s="492" t="e">
        <f>IF(ISNA(VLOOKUP(#REF!,#REF!,18,FALSE))=TRUE,"Invalid ID#",VLOOKUP(#REF!,#REF!,18,FALSE))</f>
        <v>#REF!</v>
      </c>
      <c r="M33" s="492" t="e">
        <f>IF(ISNA(VLOOKUP(#REF!,#REF!,19,FALSE))=TRUE,"Invalid ID#",VLOOKUP(#REF!,#REF!,19,FALSE))</f>
        <v>#REF!</v>
      </c>
    </row>
    <row r="34" spans="1:13" s="100" customFormat="1" ht="12" hidden="1" customHeight="1" outlineLevel="1">
      <c r="A34" s="483"/>
      <c r="B34" s="488" t="s">
        <v>90</v>
      </c>
      <c r="C34" s="488" t="s">
        <v>90</v>
      </c>
      <c r="D34" s="521" t="s">
        <v>90</v>
      </c>
      <c r="E34" s="485">
        <v>0</v>
      </c>
      <c r="F34" s="486">
        <v>0</v>
      </c>
      <c r="G34" s="487">
        <v>0</v>
      </c>
      <c r="H34" s="516" t="e">
        <f>IF(ISNA(VLOOKUP(#REF!,#REF!,15,FALSE))=TRUE,"Invalid ID#",VLOOKUP(#REF!,#REF!,15,FALSE))</f>
        <v>#REF!</v>
      </c>
      <c r="I34" s="490" t="e">
        <f>IF(ISNA(VLOOKUP(#REF!,#REF!,16,FALSE))=TRUE,"Invalid ID#",VLOOKUP(#REF!,#REF!,16,FALSE))</f>
        <v>#REF!</v>
      </c>
      <c r="J34" s="491" t="e">
        <f t="shared" si="0"/>
        <v>#REF!</v>
      </c>
      <c r="K34" s="492" t="e">
        <f>IF(ISNA(VLOOKUP(#REF!,#REF!,17,FALSE))=TRUE,"Invalid ID#",VLOOKUP(#REF!,#REF!,17,FALSE))</f>
        <v>#REF!</v>
      </c>
      <c r="L34" s="492" t="e">
        <f>IF(ISNA(VLOOKUP(#REF!,#REF!,18,FALSE))=TRUE,"Invalid ID#",VLOOKUP(#REF!,#REF!,18,FALSE))</f>
        <v>#REF!</v>
      </c>
      <c r="M34" s="492" t="e">
        <f>IF(ISNA(VLOOKUP(#REF!,#REF!,19,FALSE))=TRUE,"Invalid ID#",VLOOKUP(#REF!,#REF!,19,FALSE))</f>
        <v>#REF!</v>
      </c>
    </row>
    <row r="35" spans="1:13" s="100" customFormat="1" ht="12" hidden="1" customHeight="1" outlineLevel="1" thickBot="1">
      <c r="A35" s="483"/>
      <c r="B35" s="488" t="s">
        <v>90</v>
      </c>
      <c r="C35" s="488" t="s">
        <v>90</v>
      </c>
      <c r="D35" s="521" t="s">
        <v>349</v>
      </c>
      <c r="E35" s="485">
        <v>0</v>
      </c>
      <c r="F35" s="486">
        <v>0</v>
      </c>
      <c r="G35" s="487">
        <v>0</v>
      </c>
      <c r="H35" s="516" t="e">
        <f>IF(ISNA(VLOOKUP(#REF!,#REF!,15,FALSE))=TRUE,"Invalid ID#",VLOOKUP(#REF!,#REF!,15,FALSE))</f>
        <v>#REF!</v>
      </c>
      <c r="I35" s="490" t="e">
        <f>IF(ISNA(VLOOKUP(#REF!,#REF!,16,FALSE))=TRUE,"Invalid ID#",VLOOKUP(#REF!,#REF!,16,FALSE))</f>
        <v>#REF!</v>
      </c>
      <c r="J35" s="491" t="e">
        <f t="shared" si="0"/>
        <v>#REF!</v>
      </c>
      <c r="K35" s="492" t="e">
        <f>IF(ISNA(VLOOKUP(#REF!,#REF!,17,FALSE))=TRUE,"Invalid ID#",VLOOKUP(#REF!,#REF!,17,FALSE))</f>
        <v>#REF!</v>
      </c>
      <c r="L35" s="492" t="e">
        <f>IF(ISNA(VLOOKUP(#REF!,#REF!,18,FALSE))=TRUE,"Invalid ID#",VLOOKUP(#REF!,#REF!,18,FALSE))</f>
        <v>#REF!</v>
      </c>
      <c r="M35" s="492" t="e">
        <f>IF(ISNA(VLOOKUP(#REF!,#REF!,19,FALSE))=TRUE,"Invalid ID#",VLOOKUP(#REF!,#REF!,19,FALSE))</f>
        <v>#REF!</v>
      </c>
    </row>
    <row r="36" spans="1:13" s="104" customFormat="1" ht="13.15" customHeight="1" outlineLevel="1">
      <c r="A36" s="442"/>
      <c r="B36" s="103"/>
      <c r="C36" s="103"/>
      <c r="D36" s="522"/>
      <c r="E36" s="546" t="s">
        <v>145</v>
      </c>
      <c r="F36" s="349"/>
      <c r="G36" s="26"/>
      <c r="H36" s="518"/>
      <c r="I36" s="246"/>
      <c r="J36" s="105"/>
      <c r="K36" s="247"/>
      <c r="L36" s="247"/>
      <c r="M36" s="247"/>
    </row>
    <row r="37" spans="1:13" s="114" customFormat="1" ht="13.15" customHeight="1" outlineLevel="1">
      <c r="A37" s="92" t="s">
        <v>49</v>
      </c>
      <c r="B37" s="109"/>
      <c r="C37" s="109"/>
      <c r="D37" s="523"/>
      <c r="E37" s="545">
        <v>0</v>
      </c>
      <c r="F37" s="112"/>
      <c r="G37" s="112"/>
      <c r="H37" s="519"/>
      <c r="I37" s="248"/>
      <c r="J37" s="113"/>
      <c r="K37" s="249"/>
      <c r="L37" s="249"/>
      <c r="M37" s="249"/>
    </row>
    <row r="38" spans="1:13" s="100" customFormat="1" ht="12" hidden="1" customHeight="1" outlineLevel="1">
      <c r="A38" s="483"/>
      <c r="B38" s="488" t="s">
        <v>90</v>
      </c>
      <c r="C38" s="488" t="s">
        <v>90</v>
      </c>
      <c r="D38" s="521" t="s">
        <v>90</v>
      </c>
      <c r="E38" s="485">
        <v>0</v>
      </c>
      <c r="F38" s="486">
        <v>0</v>
      </c>
      <c r="G38" s="487">
        <v>0</v>
      </c>
      <c r="H38" s="516" t="e">
        <f>IF(ISNA(VLOOKUP(#REF!,#REF!,15,FALSE))=TRUE,"Invalid ID#",VLOOKUP(#REF!,#REF!,15,FALSE))</f>
        <v>#REF!</v>
      </c>
      <c r="I38" s="490" t="e">
        <f>IF(ISNA(VLOOKUP(#REF!,#REF!,16,FALSE))=TRUE,"Invalid ID#",VLOOKUP(#REF!,#REF!,16,FALSE))</f>
        <v>#REF!</v>
      </c>
      <c r="J38" s="491" t="e">
        <f t="shared" ref="J38:J43" si="1">ROUNDUP((E38*I38),0)</f>
        <v>#REF!</v>
      </c>
      <c r="K38" s="492" t="e">
        <f>IF(ISNA(VLOOKUP(#REF!,#REF!,17,FALSE))=TRUE,"Invalid ID#",VLOOKUP(#REF!,#REF!,17,FALSE))</f>
        <v>#REF!</v>
      </c>
      <c r="L38" s="492" t="e">
        <f>IF(ISNA(VLOOKUP(#REF!,#REF!,18,FALSE))=TRUE,"Invalid ID#",VLOOKUP(#REF!,#REF!,18,FALSE))</f>
        <v>#REF!</v>
      </c>
      <c r="M38" s="492" t="e">
        <f>IF(ISNA(VLOOKUP(#REF!,#REF!,19,FALSE))=TRUE,"Invalid ID#",VLOOKUP(#REF!,#REF!,19,FALSE))</f>
        <v>#REF!</v>
      </c>
    </row>
    <row r="39" spans="1:13" s="100" customFormat="1" ht="12" hidden="1" customHeight="1" outlineLevel="1">
      <c r="A39" s="483"/>
      <c r="B39" s="488" t="s">
        <v>90</v>
      </c>
      <c r="C39" s="488" t="s">
        <v>90</v>
      </c>
      <c r="D39" s="521" t="s">
        <v>90</v>
      </c>
      <c r="E39" s="485">
        <v>0</v>
      </c>
      <c r="F39" s="486">
        <v>0</v>
      </c>
      <c r="G39" s="487">
        <v>0</v>
      </c>
      <c r="H39" s="516" t="e">
        <f>IF(ISNA(VLOOKUP(#REF!,#REF!,15,FALSE))=TRUE,"Invalid ID#",VLOOKUP(#REF!,#REF!,15,FALSE))</f>
        <v>#REF!</v>
      </c>
      <c r="I39" s="490" t="e">
        <f>IF(ISNA(VLOOKUP(#REF!,#REF!,16,FALSE))=TRUE,"Invalid ID#",VLOOKUP(#REF!,#REF!,16,FALSE))</f>
        <v>#REF!</v>
      </c>
      <c r="J39" s="491" t="e">
        <f t="shared" si="1"/>
        <v>#REF!</v>
      </c>
      <c r="K39" s="492" t="e">
        <f>IF(ISNA(VLOOKUP(#REF!,#REF!,17,FALSE))=TRUE,"Invalid ID#",VLOOKUP(#REF!,#REF!,17,FALSE))</f>
        <v>#REF!</v>
      </c>
      <c r="L39" s="492" t="e">
        <f>IF(ISNA(VLOOKUP(#REF!,#REF!,18,FALSE))=TRUE,"Invalid ID#",VLOOKUP(#REF!,#REF!,18,FALSE))</f>
        <v>#REF!</v>
      </c>
      <c r="M39" s="492" t="e">
        <f>IF(ISNA(VLOOKUP(#REF!,#REF!,19,FALSE))=TRUE,"Invalid ID#",VLOOKUP(#REF!,#REF!,19,FALSE))</f>
        <v>#REF!</v>
      </c>
    </row>
    <row r="40" spans="1:13" s="100" customFormat="1" ht="12" hidden="1" customHeight="1" outlineLevel="1">
      <c r="A40" s="483"/>
      <c r="B40" s="488" t="s">
        <v>90</v>
      </c>
      <c r="C40" s="488" t="s">
        <v>90</v>
      </c>
      <c r="D40" s="521" t="s">
        <v>90</v>
      </c>
      <c r="E40" s="485">
        <v>0</v>
      </c>
      <c r="F40" s="486">
        <v>0</v>
      </c>
      <c r="G40" s="487">
        <v>0</v>
      </c>
      <c r="H40" s="516" t="e">
        <f>IF(ISNA(VLOOKUP(#REF!,#REF!,15,FALSE))=TRUE,"Invalid ID#",VLOOKUP(#REF!,#REF!,15,FALSE))</f>
        <v>#REF!</v>
      </c>
      <c r="I40" s="490" t="e">
        <f>IF(ISNA(VLOOKUP(#REF!,#REF!,16,FALSE))=TRUE,"Invalid ID#",VLOOKUP(#REF!,#REF!,16,FALSE))</f>
        <v>#REF!</v>
      </c>
      <c r="J40" s="491" t="e">
        <f t="shared" si="1"/>
        <v>#REF!</v>
      </c>
      <c r="K40" s="492" t="e">
        <f>IF(ISNA(VLOOKUP(#REF!,#REF!,17,FALSE))=TRUE,"Invalid ID#",VLOOKUP(#REF!,#REF!,17,FALSE))</f>
        <v>#REF!</v>
      </c>
      <c r="L40" s="492" t="e">
        <f>IF(ISNA(VLOOKUP(#REF!,#REF!,18,FALSE))=TRUE,"Invalid ID#",VLOOKUP(#REF!,#REF!,18,FALSE))</f>
        <v>#REF!</v>
      </c>
      <c r="M40" s="492" t="e">
        <f>IF(ISNA(VLOOKUP(#REF!,#REF!,19,FALSE))=TRUE,"Invalid ID#",VLOOKUP(#REF!,#REF!,19,FALSE))</f>
        <v>#REF!</v>
      </c>
    </row>
    <row r="41" spans="1:13" s="100" customFormat="1" ht="12" hidden="1" customHeight="1" outlineLevel="1">
      <c r="A41" s="483"/>
      <c r="B41" s="488" t="s">
        <v>90</v>
      </c>
      <c r="C41" s="488" t="s">
        <v>90</v>
      </c>
      <c r="D41" s="521" t="s">
        <v>90</v>
      </c>
      <c r="E41" s="485">
        <v>0</v>
      </c>
      <c r="F41" s="486">
        <v>0</v>
      </c>
      <c r="G41" s="487">
        <v>0</v>
      </c>
      <c r="H41" s="516" t="e">
        <f>IF(ISNA(VLOOKUP(#REF!,#REF!,15,FALSE))=TRUE,"Invalid ID#",VLOOKUP(#REF!,#REF!,15,FALSE))</f>
        <v>#REF!</v>
      </c>
      <c r="I41" s="490" t="e">
        <f>IF(ISNA(VLOOKUP(#REF!,#REF!,16,FALSE))=TRUE,"Invalid ID#",VLOOKUP(#REF!,#REF!,16,FALSE))</f>
        <v>#REF!</v>
      </c>
      <c r="J41" s="491" t="e">
        <f t="shared" si="1"/>
        <v>#REF!</v>
      </c>
      <c r="K41" s="492" t="e">
        <f>IF(ISNA(VLOOKUP(#REF!,#REF!,17,FALSE))=TRUE,"Invalid ID#",VLOOKUP(#REF!,#REF!,17,FALSE))</f>
        <v>#REF!</v>
      </c>
      <c r="L41" s="492" t="e">
        <f>IF(ISNA(VLOOKUP(#REF!,#REF!,18,FALSE))=TRUE,"Invalid ID#",VLOOKUP(#REF!,#REF!,18,FALSE))</f>
        <v>#REF!</v>
      </c>
      <c r="M41" s="492" t="e">
        <f>IF(ISNA(VLOOKUP(#REF!,#REF!,19,FALSE))=TRUE,"Invalid ID#",VLOOKUP(#REF!,#REF!,19,FALSE))</f>
        <v>#REF!</v>
      </c>
    </row>
    <row r="42" spans="1:13" s="100" customFormat="1" ht="12" hidden="1" customHeight="1" outlineLevel="1">
      <c r="A42" s="483"/>
      <c r="B42" s="488" t="s">
        <v>90</v>
      </c>
      <c r="C42" s="488" t="s">
        <v>90</v>
      </c>
      <c r="D42" s="521" t="s">
        <v>90</v>
      </c>
      <c r="E42" s="485">
        <v>0</v>
      </c>
      <c r="F42" s="486">
        <v>0</v>
      </c>
      <c r="G42" s="487">
        <v>0</v>
      </c>
      <c r="H42" s="516" t="e">
        <f>IF(ISNA(VLOOKUP(#REF!,#REF!,15,FALSE))=TRUE,"Invalid ID#",VLOOKUP(#REF!,#REF!,15,FALSE))</f>
        <v>#REF!</v>
      </c>
      <c r="I42" s="490" t="e">
        <f>IF(ISNA(VLOOKUP(#REF!,#REF!,16,FALSE))=TRUE,"Invalid ID#",VLOOKUP(#REF!,#REF!,16,FALSE))</f>
        <v>#REF!</v>
      </c>
      <c r="J42" s="491" t="e">
        <f t="shared" si="1"/>
        <v>#REF!</v>
      </c>
      <c r="K42" s="492" t="e">
        <f>IF(ISNA(VLOOKUP(#REF!,#REF!,17,FALSE))=TRUE,"Invalid ID#",VLOOKUP(#REF!,#REF!,17,FALSE))</f>
        <v>#REF!</v>
      </c>
      <c r="L42" s="492" t="e">
        <f>IF(ISNA(VLOOKUP(#REF!,#REF!,18,FALSE))=TRUE,"Invalid ID#",VLOOKUP(#REF!,#REF!,18,FALSE))</f>
        <v>#REF!</v>
      </c>
      <c r="M42" s="492" t="e">
        <f>IF(ISNA(VLOOKUP(#REF!,#REF!,19,FALSE))=TRUE,"Invalid ID#",VLOOKUP(#REF!,#REF!,19,FALSE))</f>
        <v>#REF!</v>
      </c>
    </row>
    <row r="43" spans="1:13" s="100" customFormat="1" ht="12" hidden="1" customHeight="1" outlineLevel="1">
      <c r="A43" s="483"/>
      <c r="B43" s="488" t="s">
        <v>90</v>
      </c>
      <c r="C43" s="488" t="s">
        <v>90</v>
      </c>
      <c r="D43" s="521" t="s">
        <v>90</v>
      </c>
      <c r="E43" s="485">
        <v>0</v>
      </c>
      <c r="F43" s="486">
        <v>0</v>
      </c>
      <c r="G43" s="487">
        <v>0</v>
      </c>
      <c r="H43" s="516" t="e">
        <f>IF(ISNA(VLOOKUP(#REF!,#REF!,15,FALSE))=TRUE,"Invalid ID#",VLOOKUP(#REF!,#REF!,15,FALSE))</f>
        <v>#REF!</v>
      </c>
      <c r="I43" s="490" t="e">
        <f>IF(ISNA(VLOOKUP(#REF!,#REF!,16,FALSE))=TRUE,"Invalid ID#",VLOOKUP(#REF!,#REF!,16,FALSE))</f>
        <v>#REF!</v>
      </c>
      <c r="J43" s="491" t="e">
        <f t="shared" si="1"/>
        <v>#REF!</v>
      </c>
      <c r="K43" s="492" t="e">
        <f>IF(ISNA(VLOOKUP(#REF!,#REF!,17,FALSE))=TRUE,"Invalid ID#",VLOOKUP(#REF!,#REF!,17,FALSE))</f>
        <v>#REF!</v>
      </c>
      <c r="L43" s="492" t="e">
        <f>IF(ISNA(VLOOKUP(#REF!,#REF!,18,FALSE))=TRUE,"Invalid ID#",VLOOKUP(#REF!,#REF!,18,FALSE))</f>
        <v>#REF!</v>
      </c>
      <c r="M43" s="492" t="e">
        <f>IF(ISNA(VLOOKUP(#REF!,#REF!,19,FALSE))=TRUE,"Invalid ID#",VLOOKUP(#REF!,#REF!,19,FALSE))</f>
        <v>#REF!</v>
      </c>
    </row>
    <row r="44" spans="1:13" s="104" customFormat="1" ht="13.15" hidden="1" customHeight="1" outlineLevel="1">
      <c r="A44" s="442"/>
      <c r="B44" s="103"/>
      <c r="C44" s="103"/>
      <c r="D44" s="522"/>
      <c r="E44" s="546" t="s">
        <v>145</v>
      </c>
      <c r="F44" s="349"/>
      <c r="G44" s="26"/>
      <c r="H44" s="518"/>
      <c r="I44" s="246"/>
      <c r="J44" s="105"/>
      <c r="K44" s="247"/>
      <c r="L44" s="247"/>
      <c r="M44" s="247"/>
    </row>
    <row r="45" spans="1:13" s="114" customFormat="1" ht="13.15" hidden="1" customHeight="1" outlineLevel="1">
      <c r="A45" s="92" t="s">
        <v>19</v>
      </c>
      <c r="B45" s="109"/>
      <c r="C45" s="109"/>
      <c r="D45" s="523"/>
      <c r="E45" s="545">
        <v>0</v>
      </c>
      <c r="F45" s="112"/>
      <c r="G45" s="112"/>
      <c r="H45" s="519"/>
      <c r="I45" s="248"/>
      <c r="J45" s="113"/>
      <c r="K45" s="249"/>
      <c r="L45" s="249"/>
      <c r="M45" s="249"/>
    </row>
    <row r="46" spans="1:13" s="100" customFormat="1" ht="12" hidden="1" customHeight="1" outlineLevel="1">
      <c r="A46" s="483"/>
      <c r="B46" s="488" t="s">
        <v>90</v>
      </c>
      <c r="C46" s="488" t="s">
        <v>90</v>
      </c>
      <c r="D46" s="521" t="s">
        <v>90</v>
      </c>
      <c r="E46" s="485">
        <v>0</v>
      </c>
      <c r="F46" s="486">
        <v>0</v>
      </c>
      <c r="G46" s="487">
        <v>0</v>
      </c>
      <c r="H46" s="516" t="e">
        <f>IF(ISNA(VLOOKUP(#REF!,#REF!,15,FALSE))=TRUE,"Invalid ID#",VLOOKUP(#REF!,#REF!,15,FALSE))</f>
        <v>#REF!</v>
      </c>
      <c r="I46" s="490" t="e">
        <f>IF(ISNA(VLOOKUP(#REF!,#REF!,16,FALSE))=TRUE,"Invalid ID#",VLOOKUP(#REF!,#REF!,16,FALSE))</f>
        <v>#REF!</v>
      </c>
      <c r="J46" s="491" t="e">
        <f t="shared" ref="J46:J52" si="2">ROUNDUP((E46*I46),0)</f>
        <v>#REF!</v>
      </c>
      <c r="K46" s="492" t="e">
        <f>IF(ISNA(VLOOKUP(#REF!,#REF!,17,FALSE))=TRUE,"Invalid ID#",VLOOKUP(#REF!,#REF!,17,FALSE))</f>
        <v>#REF!</v>
      </c>
      <c r="L46" s="492" t="e">
        <f>IF(ISNA(VLOOKUP(#REF!,#REF!,18,FALSE))=TRUE,"Invalid ID#",VLOOKUP(#REF!,#REF!,18,FALSE))</f>
        <v>#REF!</v>
      </c>
      <c r="M46" s="492" t="e">
        <f>IF(ISNA(VLOOKUP(#REF!,#REF!,19,FALSE))=TRUE,"Invalid ID#",VLOOKUP(#REF!,#REF!,19,FALSE))</f>
        <v>#REF!</v>
      </c>
    </row>
    <row r="47" spans="1:13" s="100" customFormat="1" ht="12" hidden="1" customHeight="1" outlineLevel="1">
      <c r="A47" s="483"/>
      <c r="B47" s="488" t="s">
        <v>90</v>
      </c>
      <c r="C47" s="488" t="s">
        <v>90</v>
      </c>
      <c r="D47" s="521" t="s">
        <v>90</v>
      </c>
      <c r="E47" s="485">
        <v>0</v>
      </c>
      <c r="F47" s="486">
        <v>0</v>
      </c>
      <c r="G47" s="487">
        <v>0</v>
      </c>
      <c r="H47" s="516" t="e">
        <f>IF(ISNA(VLOOKUP(#REF!,#REF!,15,FALSE))=TRUE,"Invalid ID#",VLOOKUP(#REF!,#REF!,15,FALSE))</f>
        <v>#REF!</v>
      </c>
      <c r="I47" s="490" t="e">
        <f>IF(ISNA(VLOOKUP(#REF!,#REF!,16,FALSE))=TRUE,"Invalid ID#",VLOOKUP(#REF!,#REF!,16,FALSE))</f>
        <v>#REF!</v>
      </c>
      <c r="J47" s="491" t="e">
        <f t="shared" si="2"/>
        <v>#REF!</v>
      </c>
      <c r="K47" s="492" t="e">
        <f>IF(ISNA(VLOOKUP(#REF!,#REF!,17,FALSE))=TRUE,"Invalid ID#",VLOOKUP(#REF!,#REF!,17,FALSE))</f>
        <v>#REF!</v>
      </c>
      <c r="L47" s="492" t="e">
        <f>IF(ISNA(VLOOKUP(#REF!,#REF!,18,FALSE))=TRUE,"Invalid ID#",VLOOKUP(#REF!,#REF!,18,FALSE))</f>
        <v>#REF!</v>
      </c>
      <c r="M47" s="492" t="e">
        <f>IF(ISNA(VLOOKUP(#REF!,#REF!,19,FALSE))=TRUE,"Invalid ID#",VLOOKUP(#REF!,#REF!,19,FALSE))</f>
        <v>#REF!</v>
      </c>
    </row>
    <row r="48" spans="1:13" s="100" customFormat="1" ht="12" hidden="1" customHeight="1" outlineLevel="1">
      <c r="A48" s="483"/>
      <c r="B48" s="488" t="s">
        <v>90</v>
      </c>
      <c r="C48" s="488" t="s">
        <v>90</v>
      </c>
      <c r="D48" s="521" t="s">
        <v>90</v>
      </c>
      <c r="E48" s="485">
        <v>0</v>
      </c>
      <c r="F48" s="486">
        <v>0</v>
      </c>
      <c r="G48" s="487">
        <v>0</v>
      </c>
      <c r="H48" s="516" t="e">
        <f>IF(ISNA(VLOOKUP(#REF!,#REF!,15,FALSE))=TRUE,"Invalid ID#",VLOOKUP(#REF!,#REF!,15,FALSE))</f>
        <v>#REF!</v>
      </c>
      <c r="I48" s="490" t="e">
        <f>IF(ISNA(VLOOKUP(#REF!,#REF!,16,FALSE))=TRUE,"Invalid ID#",VLOOKUP(#REF!,#REF!,16,FALSE))</f>
        <v>#REF!</v>
      </c>
      <c r="J48" s="491" t="e">
        <f t="shared" si="2"/>
        <v>#REF!</v>
      </c>
      <c r="K48" s="492" t="e">
        <f>IF(ISNA(VLOOKUP(#REF!,#REF!,17,FALSE))=TRUE,"Invalid ID#",VLOOKUP(#REF!,#REF!,17,FALSE))</f>
        <v>#REF!</v>
      </c>
      <c r="L48" s="492" t="e">
        <f>IF(ISNA(VLOOKUP(#REF!,#REF!,18,FALSE))=TRUE,"Invalid ID#",VLOOKUP(#REF!,#REF!,18,FALSE))</f>
        <v>#REF!</v>
      </c>
      <c r="M48" s="492" t="e">
        <f>IF(ISNA(VLOOKUP(#REF!,#REF!,19,FALSE))=TRUE,"Invalid ID#",VLOOKUP(#REF!,#REF!,19,FALSE))</f>
        <v>#REF!</v>
      </c>
    </row>
    <row r="49" spans="1:13" s="100" customFormat="1" ht="12" hidden="1" customHeight="1" outlineLevel="1">
      <c r="A49" s="483"/>
      <c r="B49" s="488" t="s">
        <v>90</v>
      </c>
      <c r="C49" s="488" t="s">
        <v>90</v>
      </c>
      <c r="D49" s="521" t="s">
        <v>90</v>
      </c>
      <c r="E49" s="485">
        <v>0</v>
      </c>
      <c r="F49" s="486">
        <v>0</v>
      </c>
      <c r="G49" s="487">
        <v>0</v>
      </c>
      <c r="H49" s="516" t="e">
        <f>IF(ISNA(VLOOKUP(#REF!,#REF!,15,FALSE))=TRUE,"Invalid ID#",VLOOKUP(#REF!,#REF!,15,FALSE))</f>
        <v>#REF!</v>
      </c>
      <c r="I49" s="490" t="e">
        <f>IF(ISNA(VLOOKUP(#REF!,#REF!,16,FALSE))=TRUE,"Invalid ID#",VLOOKUP(#REF!,#REF!,16,FALSE))</f>
        <v>#REF!</v>
      </c>
      <c r="J49" s="491" t="e">
        <f t="shared" si="2"/>
        <v>#REF!</v>
      </c>
      <c r="K49" s="492" t="e">
        <f>IF(ISNA(VLOOKUP(#REF!,#REF!,17,FALSE))=TRUE,"Invalid ID#",VLOOKUP(#REF!,#REF!,17,FALSE))</f>
        <v>#REF!</v>
      </c>
      <c r="L49" s="492" t="e">
        <f>IF(ISNA(VLOOKUP(#REF!,#REF!,18,FALSE))=TRUE,"Invalid ID#",VLOOKUP(#REF!,#REF!,18,FALSE))</f>
        <v>#REF!</v>
      </c>
      <c r="M49" s="492" t="e">
        <f>IF(ISNA(VLOOKUP(#REF!,#REF!,19,FALSE))=TRUE,"Invalid ID#",VLOOKUP(#REF!,#REF!,19,FALSE))</f>
        <v>#REF!</v>
      </c>
    </row>
    <row r="50" spans="1:13" s="100" customFormat="1" ht="12" hidden="1" customHeight="1" outlineLevel="1">
      <c r="A50" s="483"/>
      <c r="B50" s="488" t="s">
        <v>90</v>
      </c>
      <c r="C50" s="488" t="s">
        <v>90</v>
      </c>
      <c r="D50" s="521" t="s">
        <v>90</v>
      </c>
      <c r="E50" s="485">
        <v>0</v>
      </c>
      <c r="F50" s="486">
        <v>0</v>
      </c>
      <c r="G50" s="487">
        <v>0</v>
      </c>
      <c r="H50" s="516" t="e">
        <f>IF(ISNA(VLOOKUP(#REF!,#REF!,15,FALSE))=TRUE,"Invalid ID#",VLOOKUP(#REF!,#REF!,15,FALSE))</f>
        <v>#REF!</v>
      </c>
      <c r="I50" s="490" t="e">
        <f>IF(ISNA(VLOOKUP(#REF!,#REF!,16,FALSE))=TRUE,"Invalid ID#",VLOOKUP(#REF!,#REF!,16,FALSE))</f>
        <v>#REF!</v>
      </c>
      <c r="J50" s="491" t="e">
        <f t="shared" si="2"/>
        <v>#REF!</v>
      </c>
      <c r="K50" s="492" t="e">
        <f>IF(ISNA(VLOOKUP(#REF!,#REF!,17,FALSE))=TRUE,"Invalid ID#",VLOOKUP(#REF!,#REF!,17,FALSE))</f>
        <v>#REF!</v>
      </c>
      <c r="L50" s="492" t="e">
        <f>IF(ISNA(VLOOKUP(#REF!,#REF!,18,FALSE))=TRUE,"Invalid ID#",VLOOKUP(#REF!,#REF!,18,FALSE))</f>
        <v>#REF!</v>
      </c>
      <c r="M50" s="492" t="e">
        <f>IF(ISNA(VLOOKUP(#REF!,#REF!,19,FALSE))=TRUE,"Invalid ID#",VLOOKUP(#REF!,#REF!,19,FALSE))</f>
        <v>#REF!</v>
      </c>
    </row>
    <row r="51" spans="1:13" s="100" customFormat="1" ht="12" hidden="1" customHeight="1" outlineLevel="1">
      <c r="A51" s="483"/>
      <c r="B51" s="488" t="s">
        <v>90</v>
      </c>
      <c r="C51" s="488" t="s">
        <v>90</v>
      </c>
      <c r="D51" s="521" t="s">
        <v>90</v>
      </c>
      <c r="E51" s="485">
        <v>0</v>
      </c>
      <c r="F51" s="486">
        <v>0</v>
      </c>
      <c r="G51" s="487">
        <v>0</v>
      </c>
      <c r="H51" s="516" t="e">
        <f>IF(ISNA(VLOOKUP(#REF!,#REF!,15,FALSE))=TRUE,"Invalid ID#",VLOOKUP(#REF!,#REF!,15,FALSE))</f>
        <v>#REF!</v>
      </c>
      <c r="I51" s="490" t="e">
        <f>IF(ISNA(VLOOKUP(#REF!,#REF!,16,FALSE))=TRUE,"Invalid ID#",VLOOKUP(#REF!,#REF!,16,FALSE))</f>
        <v>#REF!</v>
      </c>
      <c r="J51" s="491" t="e">
        <f t="shared" si="2"/>
        <v>#REF!</v>
      </c>
      <c r="K51" s="492" t="e">
        <f>IF(ISNA(VLOOKUP(#REF!,#REF!,17,FALSE))=TRUE,"Invalid ID#",VLOOKUP(#REF!,#REF!,17,FALSE))</f>
        <v>#REF!</v>
      </c>
      <c r="L51" s="492" t="e">
        <f>IF(ISNA(VLOOKUP(#REF!,#REF!,18,FALSE))=TRUE,"Invalid ID#",VLOOKUP(#REF!,#REF!,18,FALSE))</f>
        <v>#REF!</v>
      </c>
      <c r="M51" s="492" t="e">
        <f>IF(ISNA(VLOOKUP(#REF!,#REF!,19,FALSE))=TRUE,"Invalid ID#",VLOOKUP(#REF!,#REF!,19,FALSE))</f>
        <v>#REF!</v>
      </c>
    </row>
    <row r="52" spans="1:13" s="100" customFormat="1" ht="12" hidden="1" customHeight="1" outlineLevel="1" thickBot="1">
      <c r="A52" s="483"/>
      <c r="B52" s="488" t="s">
        <v>90</v>
      </c>
      <c r="C52" s="488" t="s">
        <v>90</v>
      </c>
      <c r="D52" s="521" t="s">
        <v>90</v>
      </c>
      <c r="E52" s="485">
        <v>0</v>
      </c>
      <c r="F52" s="486">
        <v>0</v>
      </c>
      <c r="G52" s="487">
        <v>0</v>
      </c>
      <c r="H52" s="516" t="e">
        <f>IF(ISNA(VLOOKUP(#REF!,#REF!,15,FALSE))=TRUE,"Invalid ID#",VLOOKUP(#REF!,#REF!,15,FALSE))</f>
        <v>#REF!</v>
      </c>
      <c r="I52" s="490" t="e">
        <f>IF(ISNA(VLOOKUP(#REF!,#REF!,16,FALSE))=TRUE,"Invalid ID#",VLOOKUP(#REF!,#REF!,16,FALSE))</f>
        <v>#REF!</v>
      </c>
      <c r="J52" s="491" t="e">
        <f t="shared" si="2"/>
        <v>#REF!</v>
      </c>
      <c r="K52" s="492" t="e">
        <f>IF(ISNA(VLOOKUP(#REF!,#REF!,17,FALSE))=TRUE,"Invalid ID#",VLOOKUP(#REF!,#REF!,17,FALSE))</f>
        <v>#REF!</v>
      </c>
      <c r="L52" s="492" t="e">
        <f>IF(ISNA(VLOOKUP(#REF!,#REF!,18,FALSE))=TRUE,"Invalid ID#",VLOOKUP(#REF!,#REF!,18,FALSE))</f>
        <v>#REF!</v>
      </c>
      <c r="M52" s="492" t="e">
        <f>IF(ISNA(VLOOKUP(#REF!,#REF!,19,FALSE))=TRUE,"Invalid ID#",VLOOKUP(#REF!,#REF!,19,FALSE))</f>
        <v>#REF!</v>
      </c>
    </row>
    <row r="53" spans="1:13" s="100" customFormat="1" ht="13.15" hidden="1" customHeight="1" outlineLevel="1" thickTop="1">
      <c r="A53" s="442"/>
      <c r="B53" s="325"/>
      <c r="C53" s="325"/>
      <c r="D53" s="104"/>
      <c r="E53" s="359"/>
      <c r="F53" s="25"/>
      <c r="G53" s="495"/>
      <c r="H53" s="517"/>
      <c r="I53" s="531"/>
      <c r="J53" s="532"/>
      <c r="K53" s="29"/>
      <c r="L53" s="29"/>
      <c r="M53" s="29"/>
    </row>
    <row r="54" spans="1:13" s="104" customFormat="1" ht="13.15" hidden="1" customHeight="1" outlineLevel="1">
      <c r="A54" s="442"/>
      <c r="B54" s="103"/>
      <c r="C54" s="103"/>
      <c r="D54" s="522"/>
      <c r="E54" s="546" t="s">
        <v>145</v>
      </c>
      <c r="F54" s="349"/>
      <c r="G54" s="26"/>
      <c r="H54" s="518"/>
      <c r="I54" s="246"/>
      <c r="J54" s="105"/>
      <c r="K54" s="247"/>
      <c r="L54" s="247"/>
      <c r="M54" s="247"/>
    </row>
    <row r="55" spans="1:13" s="114" customFormat="1" ht="13.15" hidden="1" customHeight="1" outlineLevel="1">
      <c r="A55" s="92" t="s">
        <v>1</v>
      </c>
      <c r="B55" s="109"/>
      <c r="C55" s="109"/>
      <c r="D55" s="523"/>
      <c r="E55" s="545">
        <v>0</v>
      </c>
      <c r="F55" s="112"/>
      <c r="G55" s="112"/>
      <c r="H55" s="519"/>
      <c r="I55" s="248"/>
      <c r="J55" s="113"/>
      <c r="K55" s="249"/>
      <c r="L55" s="249"/>
      <c r="M55" s="249"/>
    </row>
    <row r="56" spans="1:13" s="100" customFormat="1" ht="12" hidden="1" customHeight="1" outlineLevel="1">
      <c r="A56" s="483"/>
      <c r="B56" s="488" t="s">
        <v>90</v>
      </c>
      <c r="C56" s="488" t="s">
        <v>90</v>
      </c>
      <c r="D56" s="521" t="s">
        <v>90</v>
      </c>
      <c r="E56" s="485">
        <v>0</v>
      </c>
      <c r="F56" s="486">
        <v>0</v>
      </c>
      <c r="G56" s="487">
        <v>0</v>
      </c>
      <c r="H56" s="516" t="e">
        <f>IF(ISNA(VLOOKUP(#REF!,#REF!,15,FALSE))=TRUE,"Invalid ID#",VLOOKUP(#REF!,#REF!,15,FALSE))</f>
        <v>#REF!</v>
      </c>
      <c r="I56" s="490" t="e">
        <f>IF(ISNA(VLOOKUP(#REF!,#REF!,16,FALSE))=TRUE,"Invalid ID#",VLOOKUP(#REF!,#REF!,16,FALSE))</f>
        <v>#REF!</v>
      </c>
      <c r="J56" s="491" t="e">
        <f t="shared" ref="J56:J62" si="3">ROUNDUP((E56*I56),0)</f>
        <v>#REF!</v>
      </c>
      <c r="K56" s="492" t="e">
        <f>IF(ISNA(VLOOKUP(#REF!,#REF!,17,FALSE))=TRUE,"Invalid ID#",VLOOKUP(#REF!,#REF!,17,FALSE))</f>
        <v>#REF!</v>
      </c>
      <c r="L56" s="492" t="e">
        <f>IF(ISNA(VLOOKUP(#REF!,#REF!,18,FALSE))=TRUE,"Invalid ID#",VLOOKUP(#REF!,#REF!,18,FALSE))</f>
        <v>#REF!</v>
      </c>
      <c r="M56" s="492" t="e">
        <f>IF(ISNA(VLOOKUP(#REF!,#REF!,19,FALSE))=TRUE,"Invalid ID#",VLOOKUP(#REF!,#REF!,19,FALSE))</f>
        <v>#REF!</v>
      </c>
    </row>
    <row r="57" spans="1:13" s="100" customFormat="1" ht="12" hidden="1" customHeight="1" outlineLevel="1">
      <c r="A57" s="483"/>
      <c r="B57" s="488" t="s">
        <v>90</v>
      </c>
      <c r="C57" s="488" t="s">
        <v>90</v>
      </c>
      <c r="D57" s="521" t="s">
        <v>90</v>
      </c>
      <c r="E57" s="485">
        <v>0</v>
      </c>
      <c r="F57" s="486">
        <v>0</v>
      </c>
      <c r="G57" s="487">
        <v>0</v>
      </c>
      <c r="H57" s="516" t="e">
        <f>IF(ISNA(VLOOKUP(#REF!,#REF!,15,FALSE))=TRUE,"Invalid ID#",VLOOKUP(#REF!,#REF!,15,FALSE))</f>
        <v>#REF!</v>
      </c>
      <c r="I57" s="490" t="e">
        <f>IF(ISNA(VLOOKUP(#REF!,#REF!,16,FALSE))=TRUE,"Invalid ID#",VLOOKUP(#REF!,#REF!,16,FALSE))</f>
        <v>#REF!</v>
      </c>
      <c r="J57" s="491" t="e">
        <f t="shared" si="3"/>
        <v>#REF!</v>
      </c>
      <c r="K57" s="492" t="e">
        <f>IF(ISNA(VLOOKUP(#REF!,#REF!,17,FALSE))=TRUE,"Invalid ID#",VLOOKUP(#REF!,#REF!,17,FALSE))</f>
        <v>#REF!</v>
      </c>
      <c r="L57" s="492" t="e">
        <f>IF(ISNA(VLOOKUP(#REF!,#REF!,18,FALSE))=TRUE,"Invalid ID#",VLOOKUP(#REF!,#REF!,18,FALSE))</f>
        <v>#REF!</v>
      </c>
      <c r="M57" s="492" t="e">
        <f>IF(ISNA(VLOOKUP(#REF!,#REF!,19,FALSE))=TRUE,"Invalid ID#",VLOOKUP(#REF!,#REF!,19,FALSE))</f>
        <v>#REF!</v>
      </c>
    </row>
    <row r="58" spans="1:13" s="100" customFormat="1" ht="12" hidden="1" customHeight="1" outlineLevel="1">
      <c r="A58" s="483"/>
      <c r="B58" s="488" t="s">
        <v>90</v>
      </c>
      <c r="C58" s="488" t="s">
        <v>90</v>
      </c>
      <c r="D58" s="521" t="s">
        <v>90</v>
      </c>
      <c r="E58" s="485">
        <v>0</v>
      </c>
      <c r="F58" s="486">
        <v>0</v>
      </c>
      <c r="G58" s="487">
        <v>0</v>
      </c>
      <c r="H58" s="516" t="e">
        <f>IF(ISNA(VLOOKUP(#REF!,#REF!,15,FALSE))=TRUE,"Invalid ID#",VLOOKUP(#REF!,#REF!,15,FALSE))</f>
        <v>#REF!</v>
      </c>
      <c r="I58" s="490" t="e">
        <f>IF(ISNA(VLOOKUP(#REF!,#REF!,16,FALSE))=TRUE,"Invalid ID#",VLOOKUP(#REF!,#REF!,16,FALSE))</f>
        <v>#REF!</v>
      </c>
      <c r="J58" s="491" t="e">
        <f t="shared" si="3"/>
        <v>#REF!</v>
      </c>
      <c r="K58" s="492" t="e">
        <f>IF(ISNA(VLOOKUP(#REF!,#REF!,17,FALSE))=TRUE,"Invalid ID#",VLOOKUP(#REF!,#REF!,17,FALSE))</f>
        <v>#REF!</v>
      </c>
      <c r="L58" s="492" t="e">
        <f>IF(ISNA(VLOOKUP(#REF!,#REF!,18,FALSE))=TRUE,"Invalid ID#",VLOOKUP(#REF!,#REF!,18,FALSE))</f>
        <v>#REF!</v>
      </c>
      <c r="M58" s="492" t="e">
        <f>IF(ISNA(VLOOKUP(#REF!,#REF!,19,FALSE))=TRUE,"Invalid ID#",VLOOKUP(#REF!,#REF!,19,FALSE))</f>
        <v>#REF!</v>
      </c>
    </row>
    <row r="59" spans="1:13" s="100" customFormat="1" ht="12" hidden="1" customHeight="1" outlineLevel="1">
      <c r="A59" s="483"/>
      <c r="B59" s="488" t="s">
        <v>90</v>
      </c>
      <c r="C59" s="488" t="s">
        <v>90</v>
      </c>
      <c r="D59" s="521" t="s">
        <v>90</v>
      </c>
      <c r="E59" s="485">
        <v>0</v>
      </c>
      <c r="F59" s="486">
        <v>0</v>
      </c>
      <c r="G59" s="487">
        <v>0</v>
      </c>
      <c r="H59" s="516" t="e">
        <f>IF(ISNA(VLOOKUP(#REF!,#REF!,15,FALSE))=TRUE,"Invalid ID#",VLOOKUP(#REF!,#REF!,15,FALSE))</f>
        <v>#REF!</v>
      </c>
      <c r="I59" s="490" t="e">
        <f>IF(ISNA(VLOOKUP(#REF!,#REF!,16,FALSE))=TRUE,"Invalid ID#",VLOOKUP(#REF!,#REF!,16,FALSE))</f>
        <v>#REF!</v>
      </c>
      <c r="J59" s="491" t="e">
        <f t="shared" si="3"/>
        <v>#REF!</v>
      </c>
      <c r="K59" s="492" t="e">
        <f>IF(ISNA(VLOOKUP(#REF!,#REF!,17,FALSE))=TRUE,"Invalid ID#",VLOOKUP(#REF!,#REF!,17,FALSE))</f>
        <v>#REF!</v>
      </c>
      <c r="L59" s="492" t="e">
        <f>IF(ISNA(VLOOKUP(#REF!,#REF!,18,FALSE))=TRUE,"Invalid ID#",VLOOKUP(#REF!,#REF!,18,FALSE))</f>
        <v>#REF!</v>
      </c>
      <c r="M59" s="492" t="e">
        <f>IF(ISNA(VLOOKUP(#REF!,#REF!,19,FALSE))=TRUE,"Invalid ID#",VLOOKUP(#REF!,#REF!,19,FALSE))</f>
        <v>#REF!</v>
      </c>
    </row>
    <row r="60" spans="1:13" s="100" customFormat="1" ht="12" hidden="1" customHeight="1" outlineLevel="1">
      <c r="A60" s="483"/>
      <c r="B60" s="488" t="s">
        <v>90</v>
      </c>
      <c r="C60" s="488" t="s">
        <v>90</v>
      </c>
      <c r="D60" s="521" t="s">
        <v>90</v>
      </c>
      <c r="E60" s="485">
        <v>0</v>
      </c>
      <c r="F60" s="486">
        <v>0</v>
      </c>
      <c r="G60" s="487">
        <v>0</v>
      </c>
      <c r="H60" s="516" t="e">
        <f>IF(ISNA(VLOOKUP(#REF!,#REF!,15,FALSE))=TRUE,"Invalid ID#",VLOOKUP(#REF!,#REF!,15,FALSE))</f>
        <v>#REF!</v>
      </c>
      <c r="I60" s="490" t="e">
        <f>IF(ISNA(VLOOKUP(#REF!,#REF!,16,FALSE))=TRUE,"Invalid ID#",VLOOKUP(#REF!,#REF!,16,FALSE))</f>
        <v>#REF!</v>
      </c>
      <c r="J60" s="491" t="e">
        <f t="shared" si="3"/>
        <v>#REF!</v>
      </c>
      <c r="K60" s="492" t="e">
        <f>IF(ISNA(VLOOKUP(#REF!,#REF!,17,FALSE))=TRUE,"Invalid ID#",VLOOKUP(#REF!,#REF!,17,FALSE))</f>
        <v>#REF!</v>
      </c>
      <c r="L60" s="492" t="e">
        <f>IF(ISNA(VLOOKUP(#REF!,#REF!,18,FALSE))=TRUE,"Invalid ID#",VLOOKUP(#REF!,#REF!,18,FALSE))</f>
        <v>#REF!</v>
      </c>
      <c r="M60" s="492" t="e">
        <f>IF(ISNA(VLOOKUP(#REF!,#REF!,19,FALSE))=TRUE,"Invalid ID#",VLOOKUP(#REF!,#REF!,19,FALSE))</f>
        <v>#REF!</v>
      </c>
    </row>
    <row r="61" spans="1:13" s="100" customFormat="1" ht="12" hidden="1" customHeight="1" outlineLevel="1">
      <c r="A61" s="483"/>
      <c r="B61" s="488" t="s">
        <v>90</v>
      </c>
      <c r="C61" s="488" t="s">
        <v>90</v>
      </c>
      <c r="D61" s="521" t="s">
        <v>90</v>
      </c>
      <c r="E61" s="485">
        <v>0</v>
      </c>
      <c r="F61" s="486">
        <v>0</v>
      </c>
      <c r="G61" s="487">
        <v>0</v>
      </c>
      <c r="H61" s="516" t="e">
        <f>IF(ISNA(VLOOKUP(#REF!,#REF!,15,FALSE))=TRUE,"Invalid ID#",VLOOKUP(#REF!,#REF!,15,FALSE))</f>
        <v>#REF!</v>
      </c>
      <c r="I61" s="490" t="e">
        <f>IF(ISNA(VLOOKUP(#REF!,#REF!,16,FALSE))=TRUE,"Invalid ID#",VLOOKUP(#REF!,#REF!,16,FALSE))</f>
        <v>#REF!</v>
      </c>
      <c r="J61" s="491" t="e">
        <f t="shared" si="3"/>
        <v>#REF!</v>
      </c>
      <c r="K61" s="492" t="e">
        <f>IF(ISNA(VLOOKUP(#REF!,#REF!,17,FALSE))=TRUE,"Invalid ID#",VLOOKUP(#REF!,#REF!,17,FALSE))</f>
        <v>#REF!</v>
      </c>
      <c r="L61" s="492" t="e">
        <f>IF(ISNA(VLOOKUP(#REF!,#REF!,18,FALSE))=TRUE,"Invalid ID#",VLOOKUP(#REF!,#REF!,18,FALSE))</f>
        <v>#REF!</v>
      </c>
      <c r="M61" s="492" t="e">
        <f>IF(ISNA(VLOOKUP(#REF!,#REF!,19,FALSE))=TRUE,"Invalid ID#",VLOOKUP(#REF!,#REF!,19,FALSE))</f>
        <v>#REF!</v>
      </c>
    </row>
    <row r="62" spans="1:13" s="100" customFormat="1" ht="12" hidden="1" customHeight="1" outlineLevel="1" thickBot="1">
      <c r="A62" s="483"/>
      <c r="B62" s="488" t="s">
        <v>90</v>
      </c>
      <c r="C62" s="488" t="s">
        <v>90</v>
      </c>
      <c r="D62" s="521" t="s">
        <v>90</v>
      </c>
      <c r="E62" s="485">
        <v>0</v>
      </c>
      <c r="F62" s="486">
        <v>0</v>
      </c>
      <c r="G62" s="487">
        <v>0</v>
      </c>
      <c r="H62" s="516" t="e">
        <f>IF(ISNA(VLOOKUP(#REF!,#REF!,15,FALSE))=TRUE,"Invalid ID#",VLOOKUP(#REF!,#REF!,15,FALSE))</f>
        <v>#REF!</v>
      </c>
      <c r="I62" s="490" t="e">
        <f>IF(ISNA(VLOOKUP(#REF!,#REF!,16,FALSE))=TRUE,"Invalid ID#",VLOOKUP(#REF!,#REF!,16,FALSE))</f>
        <v>#REF!</v>
      </c>
      <c r="J62" s="491" t="e">
        <f t="shared" si="3"/>
        <v>#REF!</v>
      </c>
      <c r="K62" s="492" t="e">
        <f>IF(ISNA(VLOOKUP(#REF!,#REF!,17,FALSE))=TRUE,"Invalid ID#",VLOOKUP(#REF!,#REF!,17,FALSE))</f>
        <v>#REF!</v>
      </c>
      <c r="L62" s="492" t="e">
        <f>IF(ISNA(VLOOKUP(#REF!,#REF!,18,FALSE))=TRUE,"Invalid ID#",VLOOKUP(#REF!,#REF!,18,FALSE))</f>
        <v>#REF!</v>
      </c>
      <c r="M62" s="492" t="e">
        <f>IF(ISNA(VLOOKUP(#REF!,#REF!,19,FALSE))=TRUE,"Invalid ID#",VLOOKUP(#REF!,#REF!,19,FALSE))</f>
        <v>#REF!</v>
      </c>
    </row>
    <row r="63" spans="1:13" s="100" customFormat="1" ht="13.15" hidden="1" customHeight="1" outlineLevel="1" thickTop="1">
      <c r="A63" s="442"/>
      <c r="B63" s="325"/>
      <c r="C63" s="325"/>
      <c r="D63" s="104"/>
      <c r="E63" s="359"/>
      <c r="F63" s="25"/>
      <c r="G63" s="495"/>
      <c r="H63" s="517"/>
      <c r="I63" s="531"/>
      <c r="J63" s="532"/>
      <c r="K63" s="29"/>
      <c r="L63" s="29"/>
      <c r="M63" s="29"/>
    </row>
    <row r="64" spans="1:13" s="104" customFormat="1" ht="13.15" hidden="1" customHeight="1" outlineLevel="1">
      <c r="A64" s="442"/>
      <c r="B64" s="103"/>
      <c r="C64" s="103"/>
      <c r="D64" s="522"/>
      <c r="E64" s="546" t="s">
        <v>145</v>
      </c>
      <c r="F64" s="349"/>
      <c r="G64" s="26"/>
      <c r="H64" s="518"/>
      <c r="I64" s="246"/>
      <c r="J64" s="105"/>
      <c r="K64" s="247"/>
      <c r="L64" s="247"/>
      <c r="M64" s="247"/>
    </row>
    <row r="65" spans="1:13" s="114" customFormat="1" ht="13.15" hidden="1" customHeight="1" outlineLevel="1">
      <c r="A65" s="92" t="s">
        <v>17</v>
      </c>
      <c r="B65" s="109"/>
      <c r="C65" s="109"/>
      <c r="D65" s="523"/>
      <c r="E65" s="545">
        <v>0</v>
      </c>
      <c r="F65" s="112"/>
      <c r="G65" s="112"/>
      <c r="H65" s="519"/>
      <c r="I65" s="248"/>
      <c r="J65" s="113"/>
      <c r="K65" s="249"/>
      <c r="L65" s="249"/>
      <c r="M65" s="249"/>
    </row>
    <row r="66" spans="1:13" s="100" customFormat="1" ht="12" hidden="1" customHeight="1" outlineLevel="1">
      <c r="A66" s="483"/>
      <c r="B66" s="488" t="s">
        <v>90</v>
      </c>
      <c r="C66" s="488" t="s">
        <v>90</v>
      </c>
      <c r="D66" s="521" t="s">
        <v>90</v>
      </c>
      <c r="E66" s="485">
        <v>0</v>
      </c>
      <c r="F66" s="486">
        <v>0</v>
      </c>
      <c r="G66" s="487">
        <v>0</v>
      </c>
      <c r="H66" s="516" t="e">
        <f>IF(ISNA(VLOOKUP(#REF!,#REF!,15,FALSE))=TRUE,"Invalid ID#",VLOOKUP(#REF!,#REF!,15,FALSE))</f>
        <v>#REF!</v>
      </c>
      <c r="I66" s="490" t="e">
        <f>IF(ISNA(VLOOKUP(#REF!,#REF!,16,FALSE))=TRUE,"Invalid ID#",VLOOKUP(#REF!,#REF!,16,FALSE))</f>
        <v>#REF!</v>
      </c>
      <c r="J66" s="491" t="e">
        <f t="shared" ref="J66:J72" si="4">ROUNDUP((E66*I66),0)</f>
        <v>#REF!</v>
      </c>
      <c r="K66" s="492" t="e">
        <f>IF(ISNA(VLOOKUP(#REF!,#REF!,17,FALSE))=TRUE,"Invalid ID#",VLOOKUP(#REF!,#REF!,17,FALSE))</f>
        <v>#REF!</v>
      </c>
      <c r="L66" s="492" t="e">
        <f>IF(ISNA(VLOOKUP(#REF!,#REF!,18,FALSE))=TRUE,"Invalid ID#",VLOOKUP(#REF!,#REF!,18,FALSE))</f>
        <v>#REF!</v>
      </c>
      <c r="M66" s="492" t="e">
        <f>IF(ISNA(VLOOKUP(#REF!,#REF!,19,FALSE))=TRUE,"Invalid ID#",VLOOKUP(#REF!,#REF!,19,FALSE))</f>
        <v>#REF!</v>
      </c>
    </row>
    <row r="67" spans="1:13" s="100" customFormat="1" ht="12" hidden="1" customHeight="1" outlineLevel="1">
      <c r="A67" s="483"/>
      <c r="B67" s="488" t="s">
        <v>90</v>
      </c>
      <c r="C67" s="488" t="s">
        <v>90</v>
      </c>
      <c r="D67" s="521" t="s">
        <v>90</v>
      </c>
      <c r="E67" s="485">
        <v>0</v>
      </c>
      <c r="F67" s="486">
        <v>0</v>
      </c>
      <c r="G67" s="487">
        <v>0</v>
      </c>
      <c r="H67" s="516" t="e">
        <f>IF(ISNA(VLOOKUP(#REF!,#REF!,15,FALSE))=TRUE,"Invalid ID#",VLOOKUP(#REF!,#REF!,15,FALSE))</f>
        <v>#REF!</v>
      </c>
      <c r="I67" s="490" t="e">
        <f>IF(ISNA(VLOOKUP(#REF!,#REF!,16,FALSE))=TRUE,"Invalid ID#",VLOOKUP(#REF!,#REF!,16,FALSE))</f>
        <v>#REF!</v>
      </c>
      <c r="J67" s="491" t="e">
        <f t="shared" si="4"/>
        <v>#REF!</v>
      </c>
      <c r="K67" s="492" t="e">
        <f>IF(ISNA(VLOOKUP(#REF!,#REF!,17,FALSE))=TRUE,"Invalid ID#",VLOOKUP(#REF!,#REF!,17,FALSE))</f>
        <v>#REF!</v>
      </c>
      <c r="L67" s="492" t="e">
        <f>IF(ISNA(VLOOKUP(#REF!,#REF!,18,FALSE))=TRUE,"Invalid ID#",VLOOKUP(#REF!,#REF!,18,FALSE))</f>
        <v>#REF!</v>
      </c>
      <c r="M67" s="492" t="e">
        <f>IF(ISNA(VLOOKUP(#REF!,#REF!,19,FALSE))=TRUE,"Invalid ID#",VLOOKUP(#REF!,#REF!,19,FALSE))</f>
        <v>#REF!</v>
      </c>
    </row>
    <row r="68" spans="1:13" s="100" customFormat="1" ht="12" hidden="1" customHeight="1" outlineLevel="1">
      <c r="A68" s="483"/>
      <c r="B68" s="488" t="s">
        <v>90</v>
      </c>
      <c r="C68" s="488" t="s">
        <v>90</v>
      </c>
      <c r="D68" s="521" t="s">
        <v>90</v>
      </c>
      <c r="E68" s="485">
        <v>0</v>
      </c>
      <c r="F68" s="486">
        <v>0</v>
      </c>
      <c r="G68" s="487">
        <v>0</v>
      </c>
      <c r="H68" s="516" t="e">
        <f>IF(ISNA(VLOOKUP(#REF!,#REF!,15,FALSE))=TRUE,"Invalid ID#",VLOOKUP(#REF!,#REF!,15,FALSE))</f>
        <v>#REF!</v>
      </c>
      <c r="I68" s="490" t="e">
        <f>IF(ISNA(VLOOKUP(#REF!,#REF!,16,FALSE))=TRUE,"Invalid ID#",VLOOKUP(#REF!,#REF!,16,FALSE))</f>
        <v>#REF!</v>
      </c>
      <c r="J68" s="491" t="e">
        <f t="shared" si="4"/>
        <v>#REF!</v>
      </c>
      <c r="K68" s="492" t="e">
        <f>IF(ISNA(VLOOKUP(#REF!,#REF!,17,FALSE))=TRUE,"Invalid ID#",VLOOKUP(#REF!,#REF!,17,FALSE))</f>
        <v>#REF!</v>
      </c>
      <c r="L68" s="492" t="e">
        <f>IF(ISNA(VLOOKUP(#REF!,#REF!,18,FALSE))=TRUE,"Invalid ID#",VLOOKUP(#REF!,#REF!,18,FALSE))</f>
        <v>#REF!</v>
      </c>
      <c r="M68" s="492" t="e">
        <f>IF(ISNA(VLOOKUP(#REF!,#REF!,19,FALSE))=TRUE,"Invalid ID#",VLOOKUP(#REF!,#REF!,19,FALSE))</f>
        <v>#REF!</v>
      </c>
    </row>
    <row r="69" spans="1:13" s="100" customFormat="1" ht="12" hidden="1" customHeight="1" outlineLevel="1">
      <c r="A69" s="483"/>
      <c r="B69" s="488" t="s">
        <v>90</v>
      </c>
      <c r="C69" s="488" t="s">
        <v>90</v>
      </c>
      <c r="D69" s="521" t="s">
        <v>90</v>
      </c>
      <c r="E69" s="485">
        <v>0</v>
      </c>
      <c r="F69" s="486">
        <v>0</v>
      </c>
      <c r="G69" s="487">
        <v>0</v>
      </c>
      <c r="H69" s="516" t="e">
        <f>IF(ISNA(VLOOKUP(#REF!,#REF!,15,FALSE))=TRUE,"Invalid ID#",VLOOKUP(#REF!,#REF!,15,FALSE))</f>
        <v>#REF!</v>
      </c>
      <c r="I69" s="490" t="e">
        <f>IF(ISNA(VLOOKUP(#REF!,#REF!,16,FALSE))=TRUE,"Invalid ID#",VLOOKUP(#REF!,#REF!,16,FALSE))</f>
        <v>#REF!</v>
      </c>
      <c r="J69" s="491" t="e">
        <f t="shared" si="4"/>
        <v>#REF!</v>
      </c>
      <c r="K69" s="492" t="e">
        <f>IF(ISNA(VLOOKUP(#REF!,#REF!,17,FALSE))=TRUE,"Invalid ID#",VLOOKUP(#REF!,#REF!,17,FALSE))</f>
        <v>#REF!</v>
      </c>
      <c r="L69" s="492" t="e">
        <f>IF(ISNA(VLOOKUP(#REF!,#REF!,18,FALSE))=TRUE,"Invalid ID#",VLOOKUP(#REF!,#REF!,18,FALSE))</f>
        <v>#REF!</v>
      </c>
      <c r="M69" s="492" t="e">
        <f>IF(ISNA(VLOOKUP(#REF!,#REF!,19,FALSE))=TRUE,"Invalid ID#",VLOOKUP(#REF!,#REF!,19,FALSE))</f>
        <v>#REF!</v>
      </c>
    </row>
    <row r="70" spans="1:13" s="100" customFormat="1" ht="12" hidden="1" customHeight="1" outlineLevel="1">
      <c r="A70" s="483"/>
      <c r="B70" s="488" t="s">
        <v>90</v>
      </c>
      <c r="C70" s="488" t="s">
        <v>90</v>
      </c>
      <c r="D70" s="521" t="s">
        <v>90</v>
      </c>
      <c r="E70" s="485">
        <v>0</v>
      </c>
      <c r="F70" s="486">
        <v>0</v>
      </c>
      <c r="G70" s="487">
        <v>0</v>
      </c>
      <c r="H70" s="516" t="e">
        <f>IF(ISNA(VLOOKUP(#REF!,#REF!,15,FALSE))=TRUE,"Invalid ID#",VLOOKUP(#REF!,#REF!,15,FALSE))</f>
        <v>#REF!</v>
      </c>
      <c r="I70" s="490" t="e">
        <f>IF(ISNA(VLOOKUP(#REF!,#REF!,16,FALSE))=TRUE,"Invalid ID#",VLOOKUP(#REF!,#REF!,16,FALSE))</f>
        <v>#REF!</v>
      </c>
      <c r="J70" s="491" t="e">
        <f t="shared" si="4"/>
        <v>#REF!</v>
      </c>
      <c r="K70" s="492" t="e">
        <f>IF(ISNA(VLOOKUP(#REF!,#REF!,17,FALSE))=TRUE,"Invalid ID#",VLOOKUP(#REF!,#REF!,17,FALSE))</f>
        <v>#REF!</v>
      </c>
      <c r="L70" s="492" t="e">
        <f>IF(ISNA(VLOOKUP(#REF!,#REF!,18,FALSE))=TRUE,"Invalid ID#",VLOOKUP(#REF!,#REF!,18,FALSE))</f>
        <v>#REF!</v>
      </c>
      <c r="M70" s="492" t="e">
        <f>IF(ISNA(VLOOKUP(#REF!,#REF!,19,FALSE))=TRUE,"Invalid ID#",VLOOKUP(#REF!,#REF!,19,FALSE))</f>
        <v>#REF!</v>
      </c>
    </row>
    <row r="71" spans="1:13" s="100" customFormat="1" ht="12" hidden="1" customHeight="1" outlineLevel="1">
      <c r="A71" s="483"/>
      <c r="B71" s="488" t="s">
        <v>90</v>
      </c>
      <c r="C71" s="488" t="s">
        <v>90</v>
      </c>
      <c r="D71" s="521" t="s">
        <v>90</v>
      </c>
      <c r="E71" s="485">
        <v>0</v>
      </c>
      <c r="F71" s="486">
        <v>0</v>
      </c>
      <c r="G71" s="487">
        <v>0</v>
      </c>
      <c r="H71" s="516" t="e">
        <f>IF(ISNA(VLOOKUP(#REF!,#REF!,15,FALSE))=TRUE,"Invalid ID#",VLOOKUP(#REF!,#REF!,15,FALSE))</f>
        <v>#REF!</v>
      </c>
      <c r="I71" s="490" t="e">
        <f>IF(ISNA(VLOOKUP(#REF!,#REF!,16,FALSE))=TRUE,"Invalid ID#",VLOOKUP(#REF!,#REF!,16,FALSE))</f>
        <v>#REF!</v>
      </c>
      <c r="J71" s="491" t="e">
        <f t="shared" si="4"/>
        <v>#REF!</v>
      </c>
      <c r="K71" s="492" t="e">
        <f>IF(ISNA(VLOOKUP(#REF!,#REF!,17,FALSE))=TRUE,"Invalid ID#",VLOOKUP(#REF!,#REF!,17,FALSE))</f>
        <v>#REF!</v>
      </c>
      <c r="L71" s="492" t="e">
        <f>IF(ISNA(VLOOKUP(#REF!,#REF!,18,FALSE))=TRUE,"Invalid ID#",VLOOKUP(#REF!,#REF!,18,FALSE))</f>
        <v>#REF!</v>
      </c>
      <c r="M71" s="492" t="e">
        <f>IF(ISNA(VLOOKUP(#REF!,#REF!,19,FALSE))=TRUE,"Invalid ID#",VLOOKUP(#REF!,#REF!,19,FALSE))</f>
        <v>#REF!</v>
      </c>
    </row>
    <row r="72" spans="1:13" s="100" customFormat="1" ht="12" hidden="1" customHeight="1" outlineLevel="1" thickBot="1">
      <c r="A72" s="483"/>
      <c r="B72" s="488" t="s">
        <v>90</v>
      </c>
      <c r="C72" s="488" t="s">
        <v>90</v>
      </c>
      <c r="D72" s="521" t="s">
        <v>90</v>
      </c>
      <c r="E72" s="485">
        <v>0</v>
      </c>
      <c r="F72" s="486">
        <v>0</v>
      </c>
      <c r="G72" s="487">
        <v>0</v>
      </c>
      <c r="H72" s="516" t="e">
        <f>IF(ISNA(VLOOKUP(#REF!,#REF!,15,FALSE))=TRUE,"Invalid ID#",VLOOKUP(#REF!,#REF!,15,FALSE))</f>
        <v>#REF!</v>
      </c>
      <c r="I72" s="490" t="e">
        <f>IF(ISNA(VLOOKUP(#REF!,#REF!,16,FALSE))=TRUE,"Invalid ID#",VLOOKUP(#REF!,#REF!,16,FALSE))</f>
        <v>#REF!</v>
      </c>
      <c r="J72" s="491" t="e">
        <f t="shared" si="4"/>
        <v>#REF!</v>
      </c>
      <c r="K72" s="492" t="e">
        <f>IF(ISNA(VLOOKUP(#REF!,#REF!,17,FALSE))=TRUE,"Invalid ID#",VLOOKUP(#REF!,#REF!,17,FALSE))</f>
        <v>#REF!</v>
      </c>
      <c r="L72" s="492" t="e">
        <f>IF(ISNA(VLOOKUP(#REF!,#REF!,18,FALSE))=TRUE,"Invalid ID#",VLOOKUP(#REF!,#REF!,18,FALSE))</f>
        <v>#REF!</v>
      </c>
      <c r="M72" s="492" t="e">
        <f>IF(ISNA(VLOOKUP(#REF!,#REF!,19,FALSE))=TRUE,"Invalid ID#",VLOOKUP(#REF!,#REF!,19,FALSE))</f>
        <v>#REF!</v>
      </c>
    </row>
    <row r="73" spans="1:13" s="100" customFormat="1" ht="13.15" hidden="1" customHeight="1" outlineLevel="1" thickTop="1">
      <c r="A73" s="442"/>
      <c r="B73" s="325"/>
      <c r="C73" s="325"/>
      <c r="D73" s="104"/>
      <c r="E73" s="359"/>
      <c r="F73" s="25"/>
      <c r="G73" s="495"/>
      <c r="H73" s="517"/>
      <c r="I73" s="531"/>
      <c r="J73" s="532"/>
      <c r="K73" s="533"/>
      <c r="L73" s="29"/>
      <c r="M73" s="29"/>
    </row>
    <row r="74" spans="1:13" s="104" customFormat="1" ht="13.15" hidden="1" customHeight="1" outlineLevel="1">
      <c r="A74" s="442"/>
      <c r="B74" s="103"/>
      <c r="C74" s="103"/>
      <c r="D74" s="522"/>
      <c r="E74" s="546" t="s">
        <v>145</v>
      </c>
      <c r="F74" s="349"/>
      <c r="G74" s="26"/>
      <c r="H74" s="518"/>
      <c r="I74" s="246"/>
      <c r="J74" s="105"/>
      <c r="K74" s="247"/>
      <c r="L74" s="247"/>
      <c r="M74" s="247"/>
    </row>
    <row r="75" spans="1:13" s="114" customFormat="1" ht="13.15" hidden="1" customHeight="1" outlineLevel="1">
      <c r="A75" s="92" t="s">
        <v>18</v>
      </c>
      <c r="B75" s="109"/>
      <c r="C75" s="109"/>
      <c r="D75" s="523"/>
      <c r="E75" s="545">
        <v>0</v>
      </c>
      <c r="F75" s="112"/>
      <c r="G75" s="112"/>
      <c r="H75" s="519"/>
      <c r="I75" s="248"/>
      <c r="J75" s="113"/>
      <c r="K75" s="249"/>
      <c r="L75" s="249"/>
      <c r="M75" s="249"/>
    </row>
    <row r="76" spans="1:13" s="100" customFormat="1" ht="12" hidden="1" customHeight="1" outlineLevel="1">
      <c r="A76" s="483"/>
      <c r="B76" s="488" t="s">
        <v>90</v>
      </c>
      <c r="C76" s="488" t="s">
        <v>90</v>
      </c>
      <c r="D76" s="521" t="s">
        <v>90</v>
      </c>
      <c r="E76" s="485">
        <v>0</v>
      </c>
      <c r="F76" s="486">
        <v>0</v>
      </c>
      <c r="G76" s="487">
        <v>0</v>
      </c>
      <c r="H76" s="516" t="e">
        <f>IF(ISNA(VLOOKUP(#REF!,#REF!,15,FALSE))=TRUE,"Invalid ID#",VLOOKUP(#REF!,#REF!,15,FALSE))</f>
        <v>#REF!</v>
      </c>
      <c r="I76" s="490" t="e">
        <f>IF(ISNA(VLOOKUP(#REF!,#REF!,16,FALSE))=TRUE,"Invalid ID#",VLOOKUP(#REF!,#REF!,16,FALSE))</f>
        <v>#REF!</v>
      </c>
      <c r="J76" s="491" t="e">
        <f t="shared" ref="J76:J82" si="5">ROUNDUP((E76*I76),0)</f>
        <v>#REF!</v>
      </c>
      <c r="K76" s="492" t="e">
        <f>IF(ISNA(VLOOKUP(#REF!,#REF!,17,FALSE))=TRUE,"Invalid ID#",VLOOKUP(#REF!,#REF!,17,FALSE))</f>
        <v>#REF!</v>
      </c>
      <c r="L76" s="492" t="e">
        <f>IF(ISNA(VLOOKUP(#REF!,#REF!,18,FALSE))=TRUE,"Invalid ID#",VLOOKUP(#REF!,#REF!,18,FALSE))</f>
        <v>#REF!</v>
      </c>
      <c r="M76" s="492" t="e">
        <f>IF(ISNA(VLOOKUP(#REF!,#REF!,19,FALSE))=TRUE,"Invalid ID#",VLOOKUP(#REF!,#REF!,19,FALSE))</f>
        <v>#REF!</v>
      </c>
    </row>
    <row r="77" spans="1:13" s="100" customFormat="1" ht="12" hidden="1" customHeight="1" outlineLevel="1">
      <c r="A77" s="483"/>
      <c r="B77" s="488" t="s">
        <v>90</v>
      </c>
      <c r="C77" s="488" t="s">
        <v>90</v>
      </c>
      <c r="D77" s="521" t="s">
        <v>90</v>
      </c>
      <c r="E77" s="485">
        <v>0</v>
      </c>
      <c r="F77" s="486">
        <v>0</v>
      </c>
      <c r="G77" s="487">
        <v>0</v>
      </c>
      <c r="H77" s="516" t="e">
        <f>IF(ISNA(VLOOKUP(#REF!,#REF!,15,FALSE))=TRUE,"Invalid ID#",VLOOKUP(#REF!,#REF!,15,FALSE))</f>
        <v>#REF!</v>
      </c>
      <c r="I77" s="490" t="e">
        <f>IF(ISNA(VLOOKUP(#REF!,#REF!,16,FALSE))=TRUE,"Invalid ID#",VLOOKUP(#REF!,#REF!,16,FALSE))</f>
        <v>#REF!</v>
      </c>
      <c r="J77" s="491" t="e">
        <f t="shared" si="5"/>
        <v>#REF!</v>
      </c>
      <c r="K77" s="492" t="e">
        <f>IF(ISNA(VLOOKUP(#REF!,#REF!,17,FALSE))=TRUE,"Invalid ID#",VLOOKUP(#REF!,#REF!,17,FALSE))</f>
        <v>#REF!</v>
      </c>
      <c r="L77" s="492" t="e">
        <f>IF(ISNA(VLOOKUP(#REF!,#REF!,18,FALSE))=TRUE,"Invalid ID#",VLOOKUP(#REF!,#REF!,18,FALSE))</f>
        <v>#REF!</v>
      </c>
      <c r="M77" s="492" t="e">
        <f>IF(ISNA(VLOOKUP(#REF!,#REF!,19,FALSE))=TRUE,"Invalid ID#",VLOOKUP(#REF!,#REF!,19,FALSE))</f>
        <v>#REF!</v>
      </c>
    </row>
    <row r="78" spans="1:13" s="100" customFormat="1" ht="12" hidden="1" customHeight="1" outlineLevel="1">
      <c r="A78" s="483"/>
      <c r="B78" s="488" t="s">
        <v>90</v>
      </c>
      <c r="C78" s="488" t="s">
        <v>90</v>
      </c>
      <c r="D78" s="521" t="s">
        <v>90</v>
      </c>
      <c r="E78" s="485">
        <v>0</v>
      </c>
      <c r="F78" s="486">
        <v>0</v>
      </c>
      <c r="G78" s="487">
        <v>0</v>
      </c>
      <c r="H78" s="516" t="e">
        <f>IF(ISNA(VLOOKUP(#REF!,#REF!,15,FALSE))=TRUE,"Invalid ID#",VLOOKUP(#REF!,#REF!,15,FALSE))</f>
        <v>#REF!</v>
      </c>
      <c r="I78" s="490" t="e">
        <f>IF(ISNA(VLOOKUP(#REF!,#REF!,16,FALSE))=TRUE,"Invalid ID#",VLOOKUP(#REF!,#REF!,16,FALSE))</f>
        <v>#REF!</v>
      </c>
      <c r="J78" s="491" t="e">
        <f t="shared" si="5"/>
        <v>#REF!</v>
      </c>
      <c r="K78" s="492" t="e">
        <f>IF(ISNA(VLOOKUP(#REF!,#REF!,17,FALSE))=TRUE,"Invalid ID#",VLOOKUP(#REF!,#REF!,17,FALSE))</f>
        <v>#REF!</v>
      </c>
      <c r="L78" s="492" t="e">
        <f>IF(ISNA(VLOOKUP(#REF!,#REF!,18,FALSE))=TRUE,"Invalid ID#",VLOOKUP(#REF!,#REF!,18,FALSE))</f>
        <v>#REF!</v>
      </c>
      <c r="M78" s="492" t="e">
        <f>IF(ISNA(VLOOKUP(#REF!,#REF!,19,FALSE))=TRUE,"Invalid ID#",VLOOKUP(#REF!,#REF!,19,FALSE))</f>
        <v>#REF!</v>
      </c>
    </row>
    <row r="79" spans="1:13" s="100" customFormat="1" ht="12" hidden="1" customHeight="1" outlineLevel="1">
      <c r="A79" s="483"/>
      <c r="B79" s="488" t="s">
        <v>90</v>
      </c>
      <c r="C79" s="488" t="s">
        <v>90</v>
      </c>
      <c r="D79" s="521" t="s">
        <v>90</v>
      </c>
      <c r="E79" s="485">
        <v>0</v>
      </c>
      <c r="F79" s="486">
        <v>0</v>
      </c>
      <c r="G79" s="487">
        <v>0</v>
      </c>
      <c r="H79" s="516" t="e">
        <f>IF(ISNA(VLOOKUP(#REF!,#REF!,15,FALSE))=TRUE,"Invalid ID#",VLOOKUP(#REF!,#REF!,15,FALSE))</f>
        <v>#REF!</v>
      </c>
      <c r="I79" s="490" t="e">
        <f>IF(ISNA(VLOOKUP(#REF!,#REF!,16,FALSE))=TRUE,"Invalid ID#",VLOOKUP(#REF!,#REF!,16,FALSE))</f>
        <v>#REF!</v>
      </c>
      <c r="J79" s="491" t="e">
        <f t="shared" si="5"/>
        <v>#REF!</v>
      </c>
      <c r="K79" s="492" t="e">
        <f>IF(ISNA(VLOOKUP(#REF!,#REF!,17,FALSE))=TRUE,"Invalid ID#",VLOOKUP(#REF!,#REF!,17,FALSE))</f>
        <v>#REF!</v>
      </c>
      <c r="L79" s="492" t="e">
        <f>IF(ISNA(VLOOKUP(#REF!,#REF!,18,FALSE))=TRUE,"Invalid ID#",VLOOKUP(#REF!,#REF!,18,FALSE))</f>
        <v>#REF!</v>
      </c>
      <c r="M79" s="492" t="e">
        <f>IF(ISNA(VLOOKUP(#REF!,#REF!,19,FALSE))=TRUE,"Invalid ID#",VLOOKUP(#REF!,#REF!,19,FALSE))</f>
        <v>#REF!</v>
      </c>
    </row>
    <row r="80" spans="1:13" s="100" customFormat="1" ht="12" hidden="1" customHeight="1" outlineLevel="1">
      <c r="A80" s="483"/>
      <c r="B80" s="488" t="s">
        <v>90</v>
      </c>
      <c r="C80" s="488" t="s">
        <v>90</v>
      </c>
      <c r="D80" s="521" t="s">
        <v>90</v>
      </c>
      <c r="E80" s="485">
        <v>0</v>
      </c>
      <c r="F80" s="486">
        <v>0</v>
      </c>
      <c r="G80" s="487">
        <v>0</v>
      </c>
      <c r="H80" s="516" t="e">
        <f>IF(ISNA(VLOOKUP(#REF!,#REF!,15,FALSE))=TRUE,"Invalid ID#",VLOOKUP(#REF!,#REF!,15,FALSE))</f>
        <v>#REF!</v>
      </c>
      <c r="I80" s="490" t="e">
        <f>IF(ISNA(VLOOKUP(#REF!,#REF!,16,FALSE))=TRUE,"Invalid ID#",VLOOKUP(#REF!,#REF!,16,FALSE))</f>
        <v>#REF!</v>
      </c>
      <c r="J80" s="491" t="e">
        <f t="shared" si="5"/>
        <v>#REF!</v>
      </c>
      <c r="K80" s="492" t="e">
        <f>IF(ISNA(VLOOKUP(#REF!,#REF!,17,FALSE))=TRUE,"Invalid ID#",VLOOKUP(#REF!,#REF!,17,FALSE))</f>
        <v>#REF!</v>
      </c>
      <c r="L80" s="492" t="e">
        <f>IF(ISNA(VLOOKUP(#REF!,#REF!,18,FALSE))=TRUE,"Invalid ID#",VLOOKUP(#REF!,#REF!,18,FALSE))</f>
        <v>#REF!</v>
      </c>
      <c r="M80" s="492" t="e">
        <f>IF(ISNA(VLOOKUP(#REF!,#REF!,19,FALSE))=TRUE,"Invalid ID#",VLOOKUP(#REF!,#REF!,19,FALSE))</f>
        <v>#REF!</v>
      </c>
    </row>
    <row r="81" spans="1:14" s="100" customFormat="1" ht="12" hidden="1" customHeight="1" outlineLevel="1">
      <c r="A81" s="483"/>
      <c r="B81" s="488" t="s">
        <v>90</v>
      </c>
      <c r="C81" s="488" t="s">
        <v>90</v>
      </c>
      <c r="D81" s="521" t="s">
        <v>90</v>
      </c>
      <c r="E81" s="485">
        <v>0</v>
      </c>
      <c r="F81" s="486">
        <v>0</v>
      </c>
      <c r="G81" s="487">
        <v>0</v>
      </c>
      <c r="H81" s="516" t="e">
        <f>IF(ISNA(VLOOKUP(#REF!,#REF!,15,FALSE))=TRUE,"Invalid ID#",VLOOKUP(#REF!,#REF!,15,FALSE))</f>
        <v>#REF!</v>
      </c>
      <c r="I81" s="490" t="e">
        <f>IF(ISNA(VLOOKUP(#REF!,#REF!,16,FALSE))=TRUE,"Invalid ID#",VLOOKUP(#REF!,#REF!,16,FALSE))</f>
        <v>#REF!</v>
      </c>
      <c r="J81" s="491" t="e">
        <f t="shared" si="5"/>
        <v>#REF!</v>
      </c>
      <c r="K81" s="492" t="e">
        <f>IF(ISNA(VLOOKUP(#REF!,#REF!,17,FALSE))=TRUE,"Invalid ID#",VLOOKUP(#REF!,#REF!,17,FALSE))</f>
        <v>#REF!</v>
      </c>
      <c r="L81" s="492" t="e">
        <f>IF(ISNA(VLOOKUP(#REF!,#REF!,18,FALSE))=TRUE,"Invalid ID#",VLOOKUP(#REF!,#REF!,18,FALSE))</f>
        <v>#REF!</v>
      </c>
      <c r="M81" s="492" t="e">
        <f>IF(ISNA(VLOOKUP(#REF!,#REF!,19,FALSE))=TRUE,"Invalid ID#",VLOOKUP(#REF!,#REF!,19,FALSE))</f>
        <v>#REF!</v>
      </c>
    </row>
    <row r="82" spans="1:14" s="100" customFormat="1" ht="12" hidden="1" customHeight="1" outlineLevel="1" thickBot="1">
      <c r="A82" s="483"/>
      <c r="B82" s="488" t="s">
        <v>90</v>
      </c>
      <c r="C82" s="488" t="s">
        <v>90</v>
      </c>
      <c r="D82" s="521" t="s">
        <v>90</v>
      </c>
      <c r="E82" s="485">
        <v>0</v>
      </c>
      <c r="F82" s="486">
        <v>0</v>
      </c>
      <c r="G82" s="487">
        <v>0</v>
      </c>
      <c r="H82" s="516" t="e">
        <f>IF(ISNA(VLOOKUP(#REF!,#REF!,15,FALSE))=TRUE,"Invalid ID#",VLOOKUP(#REF!,#REF!,15,FALSE))</f>
        <v>#REF!</v>
      </c>
      <c r="I82" s="490" t="e">
        <f>IF(ISNA(VLOOKUP(#REF!,#REF!,16,FALSE))=TRUE,"Invalid ID#",VLOOKUP(#REF!,#REF!,16,FALSE))</f>
        <v>#REF!</v>
      </c>
      <c r="J82" s="491" t="e">
        <f t="shared" si="5"/>
        <v>#REF!</v>
      </c>
      <c r="K82" s="492" t="e">
        <f>IF(ISNA(VLOOKUP(#REF!,#REF!,17,FALSE))=TRUE,"Invalid ID#",VLOOKUP(#REF!,#REF!,17,FALSE))</f>
        <v>#REF!</v>
      </c>
      <c r="L82" s="492" t="e">
        <f>IF(ISNA(VLOOKUP(#REF!,#REF!,18,FALSE))=TRUE,"Invalid ID#",VLOOKUP(#REF!,#REF!,18,FALSE))</f>
        <v>#REF!</v>
      </c>
      <c r="M82" s="492" t="e">
        <f>IF(ISNA(VLOOKUP(#REF!,#REF!,19,FALSE))=TRUE,"Invalid ID#",VLOOKUP(#REF!,#REF!,19,FALSE))</f>
        <v>#REF!</v>
      </c>
    </row>
    <row r="83" spans="1:14" s="100" customFormat="1" ht="13.15" hidden="1" customHeight="1" outlineLevel="1" thickTop="1">
      <c r="A83" s="442"/>
      <c r="B83" s="325"/>
      <c r="C83" s="325"/>
      <c r="D83" s="104"/>
      <c r="E83" s="359"/>
      <c r="F83" s="25"/>
      <c r="G83" s="495"/>
      <c r="H83" s="517"/>
      <c r="I83" s="531"/>
      <c r="J83" s="532"/>
      <c r="K83" s="29"/>
      <c r="L83" s="29"/>
      <c r="M83" s="29"/>
    </row>
    <row r="84" spans="1:14" s="104" customFormat="1" ht="13.15" hidden="1" customHeight="1" outlineLevel="1">
      <c r="A84" s="442"/>
      <c r="B84" s="103"/>
      <c r="C84" s="103"/>
      <c r="D84" s="522"/>
      <c r="E84" s="546" t="s">
        <v>145</v>
      </c>
      <c r="F84" s="349"/>
      <c r="G84" s="26"/>
      <c r="H84" s="518"/>
      <c r="I84" s="246"/>
      <c r="J84" s="105"/>
      <c r="K84" s="247"/>
      <c r="L84" s="247"/>
      <c r="M84" s="247"/>
    </row>
    <row r="85" spans="1:14" s="114" customFormat="1" ht="13.15" customHeight="1" outlineLevel="1">
      <c r="A85" s="92" t="s">
        <v>153</v>
      </c>
      <c r="B85" s="109"/>
      <c r="C85" s="109"/>
      <c r="D85" s="523"/>
      <c r="E85" s="545">
        <v>5</v>
      </c>
      <c r="F85" s="112"/>
      <c r="G85" s="112"/>
      <c r="H85" s="519"/>
      <c r="I85" s="248"/>
      <c r="J85" s="113"/>
      <c r="K85" s="249"/>
      <c r="L85" s="249"/>
      <c r="M85" s="249"/>
    </row>
    <row r="86" spans="1:14" s="100" customFormat="1" ht="12" hidden="1" customHeight="1" outlineLevel="1">
      <c r="A86" s="483"/>
      <c r="B86" s="488" t="s">
        <v>90</v>
      </c>
      <c r="C86" s="488" t="s">
        <v>90</v>
      </c>
      <c r="D86" s="521" t="s">
        <v>90</v>
      </c>
      <c r="E86" s="485">
        <v>0</v>
      </c>
      <c r="F86" s="486">
        <v>0</v>
      </c>
      <c r="G86" s="487">
        <v>0</v>
      </c>
      <c r="H86" s="516" t="e">
        <f>IF(ISNA(VLOOKUP(#REF!,#REF!,15,FALSE))=TRUE,"Invalid ID#",VLOOKUP(#REF!,#REF!,15,FALSE))</f>
        <v>#REF!</v>
      </c>
      <c r="I86" s="490" t="e">
        <f>IF(ISNA(VLOOKUP(#REF!,#REF!,16,FALSE))=TRUE,"Invalid ID#",VLOOKUP(#REF!,#REF!,16,FALSE))</f>
        <v>#REF!</v>
      </c>
      <c r="J86" s="491" t="e">
        <f>ROUNDUP((E86*I86),0)</f>
        <v>#REF!</v>
      </c>
      <c r="K86" s="492" t="e">
        <f>IF(ISNA(VLOOKUP(#REF!,#REF!,17,FALSE))=TRUE,"Invalid ID#",VLOOKUP(#REF!,#REF!,17,FALSE))</f>
        <v>#REF!</v>
      </c>
      <c r="L86" s="492" t="e">
        <f>IF(ISNA(VLOOKUP(#REF!,#REF!,18,FALSE))=TRUE,"Invalid ID#",VLOOKUP(#REF!,#REF!,18,FALSE))</f>
        <v>#REF!</v>
      </c>
      <c r="M86" s="492" t="e">
        <f>IF(ISNA(VLOOKUP(#REF!,#REF!,19,FALSE))=TRUE,"Invalid ID#",VLOOKUP(#REF!,#REF!,19,FALSE))</f>
        <v>#REF!</v>
      </c>
    </row>
    <row r="87" spans="1:14" s="100" customFormat="1" ht="12" hidden="1" customHeight="1" outlineLevel="1">
      <c r="A87" s="483"/>
      <c r="B87" s="488" t="s">
        <v>90</v>
      </c>
      <c r="C87" s="488" t="s">
        <v>90</v>
      </c>
      <c r="D87" s="521" t="s">
        <v>90</v>
      </c>
      <c r="E87" s="485">
        <v>0</v>
      </c>
      <c r="F87" s="486">
        <v>0</v>
      </c>
      <c r="G87" s="487">
        <v>0</v>
      </c>
      <c r="H87" s="516" t="e">
        <f>IF(ISNA(VLOOKUP(#REF!,#REF!,15,FALSE))=TRUE,"Invalid ID#",VLOOKUP(#REF!,#REF!,15,FALSE))</f>
        <v>#REF!</v>
      </c>
      <c r="I87" s="490" t="e">
        <f>IF(ISNA(VLOOKUP(#REF!,#REF!,16,FALSE))=TRUE,"Invalid ID#",VLOOKUP(#REF!,#REF!,16,FALSE))</f>
        <v>#REF!</v>
      </c>
      <c r="J87" s="491" t="e">
        <f>ROUNDUP((E87*I87),0)</f>
        <v>#REF!</v>
      </c>
      <c r="K87" s="492" t="e">
        <f>IF(ISNA(VLOOKUP(#REF!,#REF!,17,FALSE))=TRUE,"Invalid ID#",VLOOKUP(#REF!,#REF!,17,FALSE))</f>
        <v>#REF!</v>
      </c>
      <c r="L87" s="492" t="e">
        <f>IF(ISNA(VLOOKUP(#REF!,#REF!,18,FALSE))=TRUE,"Invalid ID#",VLOOKUP(#REF!,#REF!,18,FALSE))</f>
        <v>#REF!</v>
      </c>
      <c r="M87" s="492" t="e">
        <f>IF(ISNA(VLOOKUP(#REF!,#REF!,19,FALSE))=TRUE,"Invalid ID#",VLOOKUP(#REF!,#REF!,19,FALSE))</f>
        <v>#REF!</v>
      </c>
    </row>
    <row r="88" spans="1:14" s="100" customFormat="1" ht="12" hidden="1" customHeight="1" outlineLevel="1">
      <c r="A88" s="483"/>
      <c r="B88" s="488" t="s">
        <v>90</v>
      </c>
      <c r="C88" s="488" t="s">
        <v>90</v>
      </c>
      <c r="D88" s="521" t="s">
        <v>90</v>
      </c>
      <c r="E88" s="485">
        <v>0</v>
      </c>
      <c r="F88" s="486">
        <v>0</v>
      </c>
      <c r="G88" s="487">
        <v>0</v>
      </c>
      <c r="H88" s="516" t="e">
        <f>IF(ISNA(VLOOKUP(#REF!,#REF!,15,FALSE))=TRUE,"Invalid ID#",VLOOKUP(#REF!,#REF!,15,FALSE))</f>
        <v>#REF!</v>
      </c>
      <c r="I88" s="490" t="e">
        <f>IF(ISNA(VLOOKUP(#REF!,#REF!,16,FALSE))=TRUE,"Invalid ID#",VLOOKUP(#REF!,#REF!,16,FALSE))</f>
        <v>#REF!</v>
      </c>
      <c r="J88" s="491" t="e">
        <f>ROUNDUP((E88*I88),0)</f>
        <v>#REF!</v>
      </c>
      <c r="K88" s="492" t="e">
        <f>IF(ISNA(VLOOKUP(#REF!,#REF!,17,FALSE))=TRUE,"Invalid ID#",VLOOKUP(#REF!,#REF!,17,FALSE))</f>
        <v>#REF!</v>
      </c>
      <c r="L88" s="492" t="e">
        <f>IF(ISNA(VLOOKUP(#REF!,#REF!,18,FALSE))=TRUE,"Invalid ID#",VLOOKUP(#REF!,#REF!,18,FALSE))</f>
        <v>#REF!</v>
      </c>
      <c r="M88" s="492" t="e">
        <f>IF(ISNA(VLOOKUP(#REF!,#REF!,19,FALSE))=TRUE,"Invalid ID#",VLOOKUP(#REF!,#REF!,19,FALSE))</f>
        <v>#REF!</v>
      </c>
    </row>
    <row r="89" spans="1:14" s="100" customFormat="1" ht="12" hidden="1" customHeight="1" outlineLevel="1">
      <c r="A89" s="483"/>
      <c r="B89" s="488" t="s">
        <v>90</v>
      </c>
      <c r="C89" s="488" t="s">
        <v>90</v>
      </c>
      <c r="D89" s="521" t="s">
        <v>90</v>
      </c>
      <c r="E89" s="485">
        <v>0</v>
      </c>
      <c r="F89" s="486">
        <v>0</v>
      </c>
      <c r="G89" s="487">
        <v>0</v>
      </c>
      <c r="H89" s="516" t="e">
        <f>IF(ISNA(VLOOKUP(#REF!,#REF!,15,FALSE))=TRUE,"Invalid ID#",VLOOKUP(#REF!,#REF!,15,FALSE))</f>
        <v>#REF!</v>
      </c>
      <c r="I89" s="490" t="e">
        <f>IF(ISNA(VLOOKUP(#REF!,#REF!,16,FALSE))=TRUE,"Invalid ID#",VLOOKUP(#REF!,#REF!,16,FALSE))</f>
        <v>#REF!</v>
      </c>
      <c r="J89" s="491" t="e">
        <f>ROUNDUP((E89*I89),0)</f>
        <v>#REF!</v>
      </c>
      <c r="K89" s="492" t="e">
        <f>IF(ISNA(VLOOKUP(#REF!,#REF!,17,FALSE))=TRUE,"Invalid ID#",VLOOKUP(#REF!,#REF!,17,FALSE))</f>
        <v>#REF!</v>
      </c>
      <c r="L89" s="492" t="e">
        <f>IF(ISNA(VLOOKUP(#REF!,#REF!,18,FALSE))=TRUE,"Invalid ID#",VLOOKUP(#REF!,#REF!,18,FALSE))</f>
        <v>#REF!</v>
      </c>
      <c r="M89" s="492" t="e">
        <f>IF(ISNA(VLOOKUP(#REF!,#REF!,19,FALSE))=TRUE,"Invalid ID#",VLOOKUP(#REF!,#REF!,19,FALSE))</f>
        <v>#REF!</v>
      </c>
    </row>
    <row r="90" spans="1:14" s="100" customFormat="1" ht="12" hidden="1" customHeight="1" outlineLevel="1">
      <c r="A90" s="483"/>
      <c r="B90" s="488" t="s">
        <v>90</v>
      </c>
      <c r="C90" s="488" t="s">
        <v>90</v>
      </c>
      <c r="D90" s="521" t="s">
        <v>90</v>
      </c>
      <c r="E90" s="485">
        <v>0</v>
      </c>
      <c r="F90" s="486">
        <v>0</v>
      </c>
      <c r="G90" s="487">
        <v>0</v>
      </c>
      <c r="H90" s="516" t="e">
        <f>IF(ISNA(VLOOKUP(#REF!,#REF!,15,FALSE))=TRUE,"Invalid ID#",VLOOKUP(#REF!,#REF!,15,FALSE))</f>
        <v>#REF!</v>
      </c>
      <c r="I90" s="490" t="e">
        <f>IF(ISNA(VLOOKUP(#REF!,#REF!,16,FALSE))=TRUE,"Invalid ID#",VLOOKUP(#REF!,#REF!,16,FALSE))</f>
        <v>#REF!</v>
      </c>
      <c r="J90" s="491" t="e">
        <f>ROUNDUP((E90*I90),0)</f>
        <v>#REF!</v>
      </c>
      <c r="K90" s="492" t="e">
        <f>IF(ISNA(VLOOKUP(#REF!,#REF!,17,FALSE))=TRUE,"Invalid ID#",VLOOKUP(#REF!,#REF!,17,FALSE))</f>
        <v>#REF!</v>
      </c>
      <c r="L90" s="492" t="e">
        <f>IF(ISNA(VLOOKUP(#REF!,#REF!,18,FALSE))=TRUE,"Invalid ID#",VLOOKUP(#REF!,#REF!,18,FALSE))</f>
        <v>#REF!</v>
      </c>
      <c r="M90" s="492" t="e">
        <f>IF(ISNA(VLOOKUP(#REF!,#REF!,19,FALSE))=TRUE,"Invalid ID#",VLOOKUP(#REF!,#REF!,19,FALSE))</f>
        <v>#REF!</v>
      </c>
    </row>
    <row r="91" spans="1:14" s="100" customFormat="1" ht="13.15" customHeight="1" outlineLevel="1">
      <c r="A91" s="483">
        <v>4</v>
      </c>
      <c r="B91" s="484"/>
      <c r="C91" s="484"/>
      <c r="D91" s="551" t="s">
        <v>136</v>
      </c>
      <c r="E91" s="485" t="s">
        <v>351</v>
      </c>
      <c r="F91" s="486"/>
      <c r="G91" s="487"/>
      <c r="H91" s="516"/>
      <c r="I91" s="490"/>
      <c r="J91" s="491"/>
      <c r="K91" s="492"/>
      <c r="L91" s="492"/>
      <c r="M91" s="492"/>
    </row>
    <row r="92" spans="1:14" s="100" customFormat="1" ht="13.15" customHeight="1" outlineLevel="1">
      <c r="A92" s="483">
        <v>5</v>
      </c>
      <c r="B92" s="484"/>
      <c r="C92" s="484"/>
      <c r="D92" s="551" t="s">
        <v>138</v>
      </c>
      <c r="E92" s="485" t="s">
        <v>351</v>
      </c>
      <c r="F92" s="486"/>
      <c r="G92" s="487"/>
      <c r="H92" s="516"/>
      <c r="I92" s="490"/>
      <c r="J92" s="491"/>
      <c r="K92" s="492"/>
      <c r="L92" s="492"/>
      <c r="M92" s="492"/>
    </row>
    <row r="93" spans="1:14" s="100" customFormat="1" ht="13.15" customHeight="1" outlineLevel="1">
      <c r="A93" s="483">
        <v>6</v>
      </c>
      <c r="B93" s="484"/>
      <c r="C93" s="484"/>
      <c r="D93" s="551" t="s">
        <v>139</v>
      </c>
      <c r="E93" s="485" t="s">
        <v>351</v>
      </c>
      <c r="F93" s="486"/>
      <c r="G93" s="487"/>
      <c r="H93" s="516"/>
      <c r="I93" s="490"/>
      <c r="J93" s="491"/>
      <c r="K93" s="492"/>
      <c r="L93" s="492"/>
      <c r="M93" s="492"/>
    </row>
    <row r="94" spans="1:14" s="100" customFormat="1" ht="13.15" customHeight="1" outlineLevel="1">
      <c r="A94" s="483">
        <v>7</v>
      </c>
      <c r="B94" s="484"/>
      <c r="C94" s="484"/>
      <c r="D94" s="551" t="s">
        <v>140</v>
      </c>
      <c r="E94" s="485" t="s">
        <v>351</v>
      </c>
      <c r="F94" s="486"/>
      <c r="G94" s="487"/>
      <c r="H94" s="516"/>
      <c r="I94" s="490"/>
      <c r="J94" s="491"/>
      <c r="K94" s="492"/>
      <c r="L94" s="492"/>
      <c r="M94" s="492"/>
    </row>
    <row r="95" spans="1:14" s="100" customFormat="1" ht="13.15" customHeight="1" outlineLevel="1" thickBot="1">
      <c r="A95" s="483">
        <v>8</v>
      </c>
      <c r="B95" s="484"/>
      <c r="C95" s="484"/>
      <c r="D95" s="551" t="s">
        <v>141</v>
      </c>
      <c r="E95" s="485" t="s">
        <v>351</v>
      </c>
      <c r="F95" s="486"/>
      <c r="G95" s="487"/>
      <c r="H95" s="516"/>
      <c r="I95" s="490"/>
      <c r="J95" s="491"/>
      <c r="K95" s="492"/>
      <c r="L95" s="492"/>
      <c r="M95" s="492"/>
    </row>
    <row r="96" spans="1:14" ht="13.15" customHeight="1" thickTop="1">
      <c r="D96" s="556" t="s">
        <v>368</v>
      </c>
      <c r="E96" s="557"/>
      <c r="F96" s="558"/>
      <c r="G96" s="561"/>
      <c r="I96" s="461"/>
      <c r="J96" s="139"/>
      <c r="K96" s="138"/>
      <c r="N96" s="140"/>
    </row>
    <row r="97" spans="1:14" ht="13.15" customHeight="1">
      <c r="D97" s="556"/>
      <c r="E97" s="557"/>
      <c r="F97" s="558"/>
      <c r="G97" s="559"/>
      <c r="I97" s="461"/>
      <c r="J97" s="139"/>
      <c r="K97" s="138"/>
      <c r="N97" s="140"/>
    </row>
    <row r="98" spans="1:14" ht="13.15" customHeight="1">
      <c r="D98" s="556" t="s">
        <v>369</v>
      </c>
      <c r="E98" s="557"/>
      <c r="F98" s="558"/>
      <c r="G98" s="487"/>
      <c r="I98" s="461"/>
      <c r="J98" s="139"/>
      <c r="K98" s="138"/>
      <c r="N98" s="140"/>
    </row>
    <row r="99" spans="1:14" ht="12" customHeight="1">
      <c r="D99" s="556" t="s">
        <v>370</v>
      </c>
      <c r="E99" s="557"/>
      <c r="F99" s="558"/>
      <c r="G99" s="487"/>
      <c r="I99" s="461"/>
      <c r="J99" s="139"/>
      <c r="K99" s="138"/>
      <c r="N99" s="140"/>
    </row>
    <row r="100" spans="1:14" ht="12" customHeight="1">
      <c r="D100" s="560" t="s">
        <v>371</v>
      </c>
      <c r="E100" s="557"/>
      <c r="F100" s="558"/>
      <c r="G100" s="487"/>
      <c r="I100" s="461"/>
      <c r="J100" s="139"/>
      <c r="K100" s="138"/>
      <c r="N100" s="140"/>
    </row>
    <row r="101" spans="1:14" ht="12" customHeight="1">
      <c r="D101" s="562" t="s">
        <v>47</v>
      </c>
      <c r="E101" s="563"/>
      <c r="F101" s="564"/>
      <c r="G101" s="487"/>
      <c r="I101" s="461"/>
      <c r="J101" s="139"/>
      <c r="K101" s="138"/>
      <c r="N101" s="140"/>
    </row>
    <row r="102" spans="1:14" s="75" customFormat="1" ht="12" customHeight="1" thickBot="1">
      <c r="D102" s="566" t="s">
        <v>372</v>
      </c>
      <c r="E102" s="563"/>
      <c r="F102" s="564"/>
      <c r="G102" s="559"/>
      <c r="H102" s="565"/>
      <c r="I102" s="565"/>
      <c r="J102" s="73"/>
      <c r="K102" s="71"/>
      <c r="L102" s="74"/>
      <c r="M102" s="74"/>
      <c r="N102" s="74"/>
    </row>
    <row r="103" spans="1:14" ht="12" customHeight="1" thickTop="1">
      <c r="D103" s="556" t="s">
        <v>373</v>
      </c>
      <c r="E103" s="557"/>
      <c r="F103" s="558"/>
      <c r="G103" s="561"/>
      <c r="I103" s="461"/>
      <c r="J103" s="139"/>
      <c r="K103" s="138"/>
      <c r="N103" s="140"/>
    </row>
    <row r="104" spans="1:14" s="104" customFormat="1" ht="13.15" customHeight="1" outlineLevel="1">
      <c r="A104" s="442"/>
      <c r="B104" s="103"/>
      <c r="C104" s="103"/>
      <c r="D104" s="522"/>
      <c r="E104" s="546" t="s">
        <v>145</v>
      </c>
      <c r="F104" s="349"/>
      <c r="G104" s="26"/>
      <c r="H104" s="452"/>
      <c r="I104" s="452"/>
      <c r="J104" s="246"/>
      <c r="K104" s="105"/>
      <c r="L104" s="247"/>
      <c r="M104" s="247"/>
      <c r="N104" s="247"/>
    </row>
    <row r="105" spans="1:14" ht="38.25">
      <c r="A105" s="117"/>
      <c r="B105" s="117"/>
      <c r="C105" s="117"/>
      <c r="D105" s="567" t="s">
        <v>374</v>
      </c>
      <c r="E105" s="349"/>
      <c r="F105" s="119"/>
      <c r="G105" s="120"/>
      <c r="H105" s="454"/>
      <c r="I105" s="454"/>
      <c r="J105" s="139"/>
      <c r="K105" s="138"/>
      <c r="N105" s="140"/>
    </row>
  </sheetData>
  <mergeCells count="2">
    <mergeCell ref="I6:J6"/>
    <mergeCell ref="K6:M6"/>
  </mergeCells>
  <printOptions horizontalCentered="1"/>
  <pageMargins left="0.5" right="0.5" top="0.5" bottom="0.5" header="0" footer="0.25"/>
  <pageSetup scale="85" fitToHeight="4" orientation="portrait" r:id="rId1"/>
  <headerFooter alignWithMargins="0">
    <oddFooter>&amp;L&amp;"Arial,Bold"&amp;8Prepared by: The Sextant Group, Inc.&amp;C&amp;"Arial,Bold"&amp;8Sheet &amp;P&amp;R&amp;"Arial,Bold"&amp;8May 29, 2015</oddFooter>
  </headerFooter>
  <drawing r:id="rId2"/>
  <legacyDrawing r:id="rId3"/>
  <controls>
    <mc:AlternateContent xmlns:mc="http://schemas.openxmlformats.org/markup-compatibility/2006">
      <mc:Choice Requires="x14">
        <control shapeId="25604" r:id="rId4" name="NumberLines">
          <controlPr defaultSize="0" print="0" autoLine="0" autoPict="0" r:id="rId5">
            <anchor moveWithCells="1">
              <from>
                <xdr:col>3</xdr:col>
                <xdr:colOff>2686050</xdr:colOff>
                <xdr:row>1</xdr:row>
                <xdr:rowOff>19050</xdr:rowOff>
              </from>
              <to>
                <xdr:col>5</xdr:col>
                <xdr:colOff>9525</xdr:colOff>
                <xdr:row>1</xdr:row>
                <xdr:rowOff>247650</xdr:rowOff>
              </to>
            </anchor>
          </controlPr>
        </control>
      </mc:Choice>
      <mc:Fallback>
        <control shapeId="25604" r:id="rId4" name="NumberLines"/>
      </mc:Fallback>
    </mc:AlternateContent>
    <mc:AlternateContent xmlns:mc="http://schemas.openxmlformats.org/markup-compatibility/2006">
      <mc:Choice Requires="x14">
        <control shapeId="25603" r:id="rId6" name="FormatSpec">
          <controlPr defaultSize="0" print="0" autoLine="0" autoPict="0" r:id="rId7">
            <anchor moveWithCells="1">
              <from>
                <xdr:col>3</xdr:col>
                <xdr:colOff>2686050</xdr:colOff>
                <xdr:row>1</xdr:row>
                <xdr:rowOff>257175</xdr:rowOff>
              </from>
              <to>
                <xdr:col>5</xdr:col>
                <xdr:colOff>9525</xdr:colOff>
                <xdr:row>2</xdr:row>
                <xdr:rowOff>200025</xdr:rowOff>
              </to>
            </anchor>
          </controlPr>
        </control>
      </mc:Choice>
      <mc:Fallback>
        <control shapeId="25603" r:id="rId6" name="FormatSpec"/>
      </mc:Fallback>
    </mc:AlternateContent>
    <mc:AlternateContent xmlns:mc="http://schemas.openxmlformats.org/markup-compatibility/2006">
      <mc:Choice Requires="x14">
        <control shapeId="25602" r:id="rId8" name="FormatWork">
          <controlPr defaultSize="0" print="0" autoLine="0" autoPict="0" r:id="rId9">
            <anchor moveWithCells="1">
              <from>
                <xdr:col>3</xdr:col>
                <xdr:colOff>2686050</xdr:colOff>
                <xdr:row>3</xdr:row>
                <xdr:rowOff>152400</xdr:rowOff>
              </from>
              <to>
                <xdr:col>5</xdr:col>
                <xdr:colOff>9525</xdr:colOff>
                <xdr:row>4</xdr:row>
                <xdr:rowOff>180975</xdr:rowOff>
              </to>
            </anchor>
          </controlPr>
        </control>
      </mc:Choice>
      <mc:Fallback>
        <control shapeId="25602" r:id="rId8" name="FormatWork"/>
      </mc:Fallback>
    </mc:AlternateContent>
    <mc:AlternateContent xmlns:mc="http://schemas.openxmlformats.org/markup-compatibility/2006">
      <mc:Choice Requires="x14">
        <control shapeId="25601" r:id="rId10" name="FormatPrint">
          <controlPr defaultSize="0" print="0" autoLine="0" autoPict="0" r:id="rId11">
            <anchor moveWithCells="1">
              <from>
                <xdr:col>3</xdr:col>
                <xdr:colOff>2686050</xdr:colOff>
                <xdr:row>2</xdr:row>
                <xdr:rowOff>209550</xdr:rowOff>
              </from>
              <to>
                <xdr:col>5</xdr:col>
                <xdr:colOff>9525</xdr:colOff>
                <xdr:row>3</xdr:row>
                <xdr:rowOff>142875</xdr:rowOff>
              </to>
            </anchor>
          </controlPr>
        </control>
      </mc:Choice>
      <mc:Fallback>
        <control shapeId="25601" r:id="rId10" name="FormatPrint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113</vt:i4>
      </vt:variant>
    </vt:vector>
  </HeadingPairs>
  <TitlesOfParts>
    <vt:vector size="130" baseType="lpstr">
      <vt:lpstr>100 Vestibule</vt:lpstr>
      <vt:lpstr>101 Common</vt:lpstr>
      <vt:lpstr>102 Cafe</vt:lpstr>
      <vt:lpstr>106 Meeting</vt:lpstr>
      <vt:lpstr>126 Staff</vt:lpstr>
      <vt:lpstr>129 Crafts</vt:lpstr>
      <vt:lpstr>130 Childrens</vt:lpstr>
      <vt:lpstr>200 Teens</vt:lpstr>
      <vt:lpstr>201 Teen</vt:lpstr>
      <vt:lpstr>202 Teen</vt:lpstr>
      <vt:lpstr>209 Conf</vt:lpstr>
      <vt:lpstr>215 Study</vt:lpstr>
      <vt:lpstr>218 Study</vt:lpstr>
      <vt:lpstr>219 Digital</vt:lpstr>
      <vt:lpstr>221 Adult</vt:lpstr>
      <vt:lpstr>Building Wide</vt:lpstr>
      <vt:lpstr>Sheet1</vt:lpstr>
      <vt:lpstr>'100 Vestibule'!Col_ID</vt:lpstr>
      <vt:lpstr>'101 Common'!Col_ID</vt:lpstr>
      <vt:lpstr>'102 Cafe'!Col_ID</vt:lpstr>
      <vt:lpstr>'106 Meeting'!Col_ID</vt:lpstr>
      <vt:lpstr>'126 Staff'!Col_ID</vt:lpstr>
      <vt:lpstr>'129 Crafts'!Col_ID</vt:lpstr>
      <vt:lpstr>'130 Childrens'!Col_ID</vt:lpstr>
      <vt:lpstr>'200 Teens'!Col_ID</vt:lpstr>
      <vt:lpstr>'201 Teen'!Col_ID</vt:lpstr>
      <vt:lpstr>'202 Teen'!Col_ID</vt:lpstr>
      <vt:lpstr>'209 Conf'!Col_ID</vt:lpstr>
      <vt:lpstr>'215 Study'!Col_ID</vt:lpstr>
      <vt:lpstr>'218 Study'!Col_ID</vt:lpstr>
      <vt:lpstr>'219 Digital'!Col_ID</vt:lpstr>
      <vt:lpstr>'221 Adult'!Col_ID</vt:lpstr>
      <vt:lpstr>'Building Wide'!Col_ID</vt:lpstr>
      <vt:lpstr>Col_ID</vt:lpstr>
      <vt:lpstr>'100 Vestibule'!HeaderLastLine</vt:lpstr>
      <vt:lpstr>'101 Common'!HeaderLastLine</vt:lpstr>
      <vt:lpstr>'102 Cafe'!HeaderLastLine</vt:lpstr>
      <vt:lpstr>'106 Meeting'!HeaderLastLine</vt:lpstr>
      <vt:lpstr>'126 Staff'!HeaderLastLine</vt:lpstr>
      <vt:lpstr>'129 Crafts'!HeaderLastLine</vt:lpstr>
      <vt:lpstr>'130 Childrens'!HeaderLastLine</vt:lpstr>
      <vt:lpstr>'200 Teens'!HeaderLastLine</vt:lpstr>
      <vt:lpstr>'201 Teen'!HeaderLastLine</vt:lpstr>
      <vt:lpstr>'202 Teen'!HeaderLastLine</vt:lpstr>
      <vt:lpstr>'209 Conf'!HeaderLastLine</vt:lpstr>
      <vt:lpstr>'215 Study'!HeaderLastLine</vt:lpstr>
      <vt:lpstr>'218 Study'!HeaderLastLine</vt:lpstr>
      <vt:lpstr>'219 Digital'!HeaderLastLine</vt:lpstr>
      <vt:lpstr>'221 Adult'!HeaderLastLine</vt:lpstr>
      <vt:lpstr>'Building Wide'!HeaderLastLine</vt:lpstr>
      <vt:lpstr>HeaderLastLine</vt:lpstr>
      <vt:lpstr>LastLine</vt:lpstr>
      <vt:lpstr>LastLineFormat</vt:lpstr>
      <vt:lpstr>'100 Vestibule'!Print_Area</vt:lpstr>
      <vt:lpstr>'101 Common'!Print_Area</vt:lpstr>
      <vt:lpstr>'102 Cafe'!Print_Area</vt:lpstr>
      <vt:lpstr>'106 Meeting'!Print_Area</vt:lpstr>
      <vt:lpstr>'126 Staff'!Print_Area</vt:lpstr>
      <vt:lpstr>'129 Crafts'!Print_Area</vt:lpstr>
      <vt:lpstr>'130 Childrens'!Print_Area</vt:lpstr>
      <vt:lpstr>'200 Teens'!Print_Area</vt:lpstr>
      <vt:lpstr>'201 Teen'!Print_Area</vt:lpstr>
      <vt:lpstr>'202 Teen'!Print_Area</vt:lpstr>
      <vt:lpstr>'209 Conf'!Print_Area</vt:lpstr>
      <vt:lpstr>'215 Study'!Print_Area</vt:lpstr>
      <vt:lpstr>'218 Study'!Print_Area</vt:lpstr>
      <vt:lpstr>'219 Digital'!Print_Area</vt:lpstr>
      <vt:lpstr>'221 Adult'!Print_Area</vt:lpstr>
      <vt:lpstr>'Building Wide'!Print_Area</vt:lpstr>
      <vt:lpstr>'Template AV'!Print_Area</vt:lpstr>
      <vt:lpstr>'Template IT_MDF'!Print_Area</vt:lpstr>
      <vt:lpstr>'Template IT_Misc'!Print_Area</vt:lpstr>
      <vt:lpstr>'Template IT_NE'!Print_Area</vt:lpstr>
      <vt:lpstr>'Template IT_NO'!Print_Area</vt:lpstr>
      <vt:lpstr>'Template SEC'!Print_Area</vt:lpstr>
      <vt:lpstr>'100 Vestibule'!Print_Titles</vt:lpstr>
      <vt:lpstr>'101 Common'!Print_Titles</vt:lpstr>
      <vt:lpstr>'102 Cafe'!Print_Titles</vt:lpstr>
      <vt:lpstr>'106 Meeting'!Print_Titles</vt:lpstr>
      <vt:lpstr>'126 Staff'!Print_Titles</vt:lpstr>
      <vt:lpstr>'129 Crafts'!Print_Titles</vt:lpstr>
      <vt:lpstr>'130 Childrens'!Print_Titles</vt:lpstr>
      <vt:lpstr>'200 Teens'!Print_Titles</vt:lpstr>
      <vt:lpstr>'201 Teen'!Print_Titles</vt:lpstr>
      <vt:lpstr>'202 Teen'!Print_Titles</vt:lpstr>
      <vt:lpstr>'209 Conf'!Print_Titles</vt:lpstr>
      <vt:lpstr>'215 Study'!Print_Titles</vt:lpstr>
      <vt:lpstr>'218 Study'!Print_Titles</vt:lpstr>
      <vt:lpstr>'219 Digital'!Print_Titles</vt:lpstr>
      <vt:lpstr>'221 Adult'!Print_Titles</vt:lpstr>
      <vt:lpstr>'Building Wide'!Print_Titles</vt:lpstr>
      <vt:lpstr>'Template AV'!Print_Titles</vt:lpstr>
      <vt:lpstr>'Template IT_MDF'!Print_Titles</vt:lpstr>
      <vt:lpstr>'Template IT_Misc'!Print_Titles</vt:lpstr>
      <vt:lpstr>'Template IT_NE'!Print_Titles</vt:lpstr>
      <vt:lpstr>'Template IT_NO'!Print_Titles</vt:lpstr>
      <vt:lpstr>'Template SEC'!Print_Titles</vt:lpstr>
      <vt:lpstr>Support_IT_Section</vt:lpstr>
      <vt:lpstr>Support_Last_AV_Line</vt:lpstr>
      <vt:lpstr>Support_Last_IT_Line</vt:lpstr>
      <vt:lpstr>Support_Last_SE_Line</vt:lpstr>
      <vt:lpstr>Support_New_AV_Room</vt:lpstr>
      <vt:lpstr>Support_New_IT_MDF_Room</vt:lpstr>
      <vt:lpstr>Support_New_IT_Misc_Room</vt:lpstr>
      <vt:lpstr>Support_New_IT_NE_Room</vt:lpstr>
      <vt:lpstr>Support_New_IT_NO_Room</vt:lpstr>
      <vt:lpstr>Support_New_Sec_Room</vt:lpstr>
      <vt:lpstr>Support_SE_Section</vt:lpstr>
      <vt:lpstr>'100 Vestibule'!Template_AV</vt:lpstr>
      <vt:lpstr>'101 Common'!Template_AV</vt:lpstr>
      <vt:lpstr>'102 Cafe'!Template_AV</vt:lpstr>
      <vt:lpstr>'106 Meeting'!Template_AV</vt:lpstr>
      <vt:lpstr>'126 Staff'!Template_AV</vt:lpstr>
      <vt:lpstr>'129 Crafts'!Template_AV</vt:lpstr>
      <vt:lpstr>'130 Childrens'!Template_AV</vt:lpstr>
      <vt:lpstr>'200 Teens'!Template_AV</vt:lpstr>
      <vt:lpstr>'201 Teen'!Template_AV</vt:lpstr>
      <vt:lpstr>'202 Teen'!Template_AV</vt:lpstr>
      <vt:lpstr>'209 Conf'!Template_AV</vt:lpstr>
      <vt:lpstr>'215 Study'!Template_AV</vt:lpstr>
      <vt:lpstr>'218 Study'!Template_AV</vt:lpstr>
      <vt:lpstr>'219 Digital'!Template_AV</vt:lpstr>
      <vt:lpstr>'221 Adult'!Template_AV</vt:lpstr>
      <vt:lpstr>'Building Wide'!Template_AV</vt:lpstr>
      <vt:lpstr>Template_AV</vt:lpstr>
      <vt:lpstr>Template_IT_MDF</vt:lpstr>
      <vt:lpstr>Template_IT_Misc</vt:lpstr>
      <vt:lpstr>Template_IT_NE</vt:lpstr>
      <vt:lpstr>Template_IT_NO</vt:lpstr>
      <vt:lpstr>Template_SEC</vt:lpstr>
    </vt:vector>
  </TitlesOfParts>
  <Manager>dphillips@thesextantgroup.com</Manager>
  <Company>The Sextant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Detailed OPC Template</dc:title>
  <dc:creator>dphillips@thesextantgroup.com</dc:creator>
  <cp:keywords>v2.02</cp:keywords>
  <dc:description>Added explanation and Formula showing how the Control/Prgm total on Summary page is calculated</dc:description>
  <cp:lastModifiedBy>Kamatchi, Vin</cp:lastModifiedBy>
  <cp:lastPrinted>2015-06-04T12:59:33Z</cp:lastPrinted>
  <dcterms:created xsi:type="dcterms:W3CDTF">1998-06-30T20:33:20Z</dcterms:created>
  <dcterms:modified xsi:type="dcterms:W3CDTF">2015-06-04T15:21:04Z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Add_wsTab_1" visible="true" label="Add Room Tab" imageMso="OpenStartPage" onAction="Add_wsTab"/>
      </mso:documentControls>
    </mso:qat>
  </mso:ribbon>
</mso:customUI>
</file>